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<sst xmlns="http://schemas.openxmlformats.org/spreadsheetml/2006/main" count="91" uniqueCount="42">
  <si>
    <t>Наименование муниципальных образований</t>
  </si>
  <si>
    <t>Налоговый потенциал на душу населения (руб.) гр.3/гр.2</t>
  </si>
  <si>
    <t>Индекс бюджетных расходов</t>
  </si>
  <si>
    <t>Бюджетная обеспечен-ность (гр.5/гр.6)</t>
  </si>
  <si>
    <t>Объём 1 части дотации необходимый для доведения до первого критерия  выравнивания (гр3общ*(гр8общ-гр7)*гр6*гр2)</t>
  </si>
  <si>
    <t>Объём Д (1) = гр.9*гр.10</t>
  </si>
  <si>
    <t>Прогноз налоговых и неналоговых доходов МР и ГО</t>
  </si>
  <si>
    <t>х</t>
  </si>
  <si>
    <t>Индекс налогового потенциала  (гр.4/гр.4общ)</t>
  </si>
  <si>
    <t xml:space="preserve">ПДпмр + Дотация 1 часть </t>
  </si>
  <si>
    <t>Налоговый потенциал на душу населения после распределения 1 части (руб.) гр.12/гр.2</t>
  </si>
  <si>
    <t>БО1 после распределения первой части дотации гр14=гр.7+гр.11 /(гр.6*гр.2*гр13общ.)</t>
  </si>
  <si>
    <t xml:space="preserve">Дотация за счёт субвенции по расчёту представлению дотаций поселениям </t>
  </si>
  <si>
    <t>Среднедушевой прогноз  поселений гр17 = гр11+гр15+гр.16</t>
  </si>
  <si>
    <t>Объём средств, необходимый для доведения бюджетной обеспеченности  до второго критерия выравнивания      гр19=  (гр.17общ *(гр19 общ.- гр.15)* гр6 *гр2</t>
  </si>
  <si>
    <t>Объём РФФПП</t>
  </si>
  <si>
    <t>Объём Д(2) гр.21=(гр20общ- гр.11общ)*гр.19/гр.19общ</t>
  </si>
  <si>
    <t>Д1+Д2                       гр.22 = гр.11 + гр.21</t>
  </si>
  <si>
    <t>РБО после выравнивания  гр.23= гр.7+ гр.22/гр.2*гр6*гр.17общ)</t>
  </si>
  <si>
    <t>Всего по поселениям</t>
  </si>
  <si>
    <t>1. Желтым выделенные ячейки заполняем сами</t>
  </si>
  <si>
    <t>2.  Строки не удаляем иначе собъются формулы</t>
  </si>
  <si>
    <t>Сенгилеевское городское поселение</t>
  </si>
  <si>
    <t>Красногуляевское городское поселение</t>
  </si>
  <si>
    <t>Елаурское сельское поселение</t>
  </si>
  <si>
    <t>Новослободское сельское поселение</t>
  </si>
  <si>
    <t>Тушнинское сельское поселение</t>
  </si>
  <si>
    <t>Силикатнеское городское поселение</t>
  </si>
  <si>
    <t>Итого дотация на выравнивание</t>
  </si>
  <si>
    <t>Елаур</t>
  </si>
  <si>
    <t>Н.Слобода</t>
  </si>
  <si>
    <t>Тушна</t>
  </si>
  <si>
    <t>Город</t>
  </si>
  <si>
    <t>Силик.</t>
  </si>
  <si>
    <t>Кр.Гуляй</t>
  </si>
  <si>
    <t xml:space="preserve"> У1                             Первый критерий выравнивания                      (все сложить) / 6</t>
  </si>
  <si>
    <t>Второй критерий выравнивания (У2=0,9)</t>
  </si>
  <si>
    <t xml:space="preserve"> </t>
  </si>
  <si>
    <t>Численность населения на 01.01.21(тыс.чел.)</t>
  </si>
  <si>
    <t>Степень сокращения отставания  П=0,3</t>
  </si>
  <si>
    <t xml:space="preserve">Расчёт дотации на выравнивание бюджетной обеспеченности на 2023 год  </t>
  </si>
  <si>
    <t>Налоговый потенциал на 2023 год по поселениям (тыс.руб.)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</si>
</sst>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0.00000000000"/>
    <numFmt numFmtId="177" formatCode="0.000;[Red]0.000"/>
    <numFmt numFmtId="178" formatCode="0.00;[Red]0.00"/>
  </numFmts>
  <fonts count="24">
    <font>
      <sz val="11"/>
      <color indexed="8"/>
      <name val="Calibri"/>
      <family val="2"/>
    </font>
    <font>
      <b/>
      <sz val="24"/>
      <name val="Arial"/>
      <family val="2"/>
    </font>
    <font>
      <sz val="24"/>
      <name val="Arial"/>
      <family val="2"/>
    </font>
    <font>
      <sz val="2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4"/>
      <name val="Times New Roman CYR"/>
      <family val="1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justify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0" fontId="4" fillId="0" borderId="10" xfId="0" applyFont="1" applyBorder="1" applyAlignment="1">
      <alignment horizontal="left" vertical="justify" wrapText="1"/>
    </xf>
    <xf numFmtId="0" fontId="4" fillId="0" borderId="0" xfId="0" applyFont="1" applyAlignment="1">
      <alignment horizontal="right" vertical="justify" wrapText="1"/>
    </xf>
    <xf numFmtId="0" fontId="5" fillId="0" borderId="10" xfId="0" applyFont="1" applyBorder="1" applyAlignment="1">
      <alignment horizontal="left" vertical="justify" wrapText="1"/>
    </xf>
    <xf numFmtId="0" fontId="4" fillId="0" borderId="0" xfId="0" applyFont="1" applyAlignment="1">
      <alignment vertical="justify" wrapText="1"/>
    </xf>
    <xf numFmtId="173" fontId="4" fillId="0" borderId="0" xfId="0" applyNumberFormat="1" applyFont="1" applyBorder="1" applyAlignment="1">
      <alignment vertical="justify" wrapText="1"/>
    </xf>
    <xf numFmtId="173" fontId="4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174" fontId="4" fillId="0" borderId="10" xfId="0" applyNumberFormat="1" applyFont="1" applyBorder="1" applyAlignment="1">
      <alignment horizontal="right" wrapText="1"/>
    </xf>
    <xf numFmtId="173" fontId="4" fillId="0" borderId="10" xfId="0" applyNumberFormat="1" applyFont="1" applyBorder="1" applyAlignment="1">
      <alignment horizontal="right" wrapText="1"/>
    </xf>
    <xf numFmtId="173" fontId="4" fillId="0" borderId="10" xfId="0" applyNumberFormat="1" applyFont="1" applyFill="1" applyBorder="1" applyAlignment="1">
      <alignment horizontal="right" wrapText="1"/>
    </xf>
    <xf numFmtId="175" fontId="4" fillId="0" borderId="10" xfId="0" applyNumberFormat="1" applyFont="1" applyFill="1" applyBorder="1" applyAlignment="1">
      <alignment horizontal="right" wrapText="1"/>
    </xf>
    <xf numFmtId="173" fontId="4" fillId="24" borderId="10" xfId="0" applyNumberFormat="1" applyFont="1" applyFill="1" applyBorder="1" applyAlignment="1">
      <alignment horizontal="right" wrapText="1"/>
    </xf>
    <xf numFmtId="174" fontId="5" fillId="0" borderId="10" xfId="0" applyNumberFormat="1" applyFont="1" applyBorder="1" applyAlignment="1">
      <alignment horizontal="right" wrapText="1"/>
    </xf>
    <xf numFmtId="173" fontId="5" fillId="0" borderId="10" xfId="0" applyNumberFormat="1" applyFont="1" applyBorder="1" applyAlignment="1">
      <alignment horizontal="right" wrapText="1"/>
    </xf>
    <xf numFmtId="0" fontId="2" fillId="0" borderId="0" xfId="0" applyFont="1" applyFill="1" applyAlignment="1">
      <alignment vertical="justify" wrapText="1"/>
    </xf>
    <xf numFmtId="0" fontId="3" fillId="0" borderId="10" xfId="0" applyFont="1" applyFill="1" applyBorder="1" applyAlignment="1">
      <alignment horizontal="center" vertical="justify" wrapText="1"/>
    </xf>
    <xf numFmtId="172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vertical="justify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Alignment="1">
      <alignment wrapText="1"/>
    </xf>
    <xf numFmtId="173" fontId="5" fillId="0" borderId="10" xfId="0" applyNumberFormat="1" applyFont="1" applyFill="1" applyBorder="1" applyAlignment="1">
      <alignment horizontal="right" wrapText="1"/>
    </xf>
    <xf numFmtId="175" fontId="5" fillId="0" borderId="10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vertical="justify" wrapText="1"/>
    </xf>
    <xf numFmtId="174" fontId="4" fillId="0" borderId="10" xfId="0" applyNumberFormat="1" applyFont="1" applyFill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justify" wrapText="1"/>
    </xf>
    <xf numFmtId="0" fontId="4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right" vertical="justify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wrapText="1"/>
    </xf>
    <xf numFmtId="0" fontId="4" fillId="24" borderId="10" xfId="0" applyFont="1" applyFill="1" applyBorder="1" applyAlignment="1">
      <alignment horizontal="right" wrapText="1"/>
    </xf>
    <xf numFmtId="173" fontId="4" fillId="0" borderId="0" xfId="0" applyNumberFormat="1" applyFont="1" applyFill="1" applyAlignment="1">
      <alignment vertical="justify" wrapText="1"/>
    </xf>
    <xf numFmtId="173" fontId="4" fillId="0" borderId="0" xfId="0" applyNumberFormat="1" applyFont="1" applyFill="1" applyAlignment="1">
      <alignment/>
    </xf>
    <xf numFmtId="174" fontId="4" fillId="24" borderId="10" xfId="0" applyNumberFormat="1" applyFont="1" applyFill="1" applyBorder="1" applyAlignment="1">
      <alignment horizontal="right" wrapText="1"/>
    </xf>
    <xf numFmtId="172" fontId="4" fillId="24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5" fillId="24" borderId="10" xfId="0" applyNumberFormat="1" applyFont="1" applyFill="1" applyBorder="1" applyAlignment="1">
      <alignment horizontal="right" wrapText="1"/>
    </xf>
    <xf numFmtId="0" fontId="4" fillId="24" borderId="10" xfId="0" applyFont="1" applyFill="1" applyBorder="1" applyAlignment="1">
      <alignment horizontal="left" vertical="justify" wrapText="1"/>
    </xf>
    <xf numFmtId="174" fontId="5" fillId="24" borderId="10" xfId="0" applyNumberFormat="1" applyFont="1" applyFill="1" applyBorder="1" applyAlignment="1">
      <alignment horizontal="right" wrapText="1"/>
    </xf>
    <xf numFmtId="173" fontId="5" fillId="8" borderId="11" xfId="0" applyNumberFormat="1" applyFont="1" applyFill="1" applyBorder="1" applyAlignment="1">
      <alignment vertical="justify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justify" wrapText="1"/>
    </xf>
    <xf numFmtId="2" fontId="7" fillId="0" borderId="10" xfId="0" applyNumberFormat="1" applyFont="1" applyFill="1" applyBorder="1" applyAlignment="1">
      <alignment horizontal="center" vertical="justify" wrapText="1"/>
    </xf>
    <xf numFmtId="2" fontId="4" fillId="24" borderId="10" xfId="0" applyNumberFormat="1" applyFont="1" applyFill="1" applyBorder="1" applyAlignment="1">
      <alignment horizontal="right" wrapText="1"/>
    </xf>
    <xf numFmtId="177" fontId="7" fillId="0" borderId="10" xfId="0" applyNumberFormat="1" applyFont="1" applyFill="1" applyBorder="1" applyAlignment="1">
      <alignment horizontal="center" vertical="justify" wrapText="1"/>
    </xf>
    <xf numFmtId="0" fontId="5" fillId="0" borderId="0" xfId="0" applyFont="1" applyFill="1" applyAlignment="1">
      <alignment vertical="justify" wrapText="1"/>
    </xf>
    <xf numFmtId="173" fontId="7" fillId="0" borderId="11" xfId="0" applyNumberFormat="1" applyFont="1" applyFill="1" applyBorder="1" applyAlignment="1">
      <alignment vertical="justify" wrapText="1"/>
    </xf>
    <xf numFmtId="0" fontId="3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right" vertical="justify" wrapText="1"/>
    </xf>
    <xf numFmtId="173" fontId="4" fillId="25" borderId="10" xfId="0" applyNumberFormat="1" applyFont="1" applyFill="1" applyBorder="1" applyAlignment="1">
      <alignment horizontal="right" wrapText="1"/>
    </xf>
    <xf numFmtId="0" fontId="1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="33" zoomScaleNormal="33" zoomScalePageLayoutView="0" workbookViewId="0" topLeftCell="A1">
      <selection activeCell="X5" sqref="X5:X10"/>
    </sheetView>
  </sheetViews>
  <sheetFormatPr defaultColWidth="19.57421875" defaultRowHeight="15"/>
  <cols>
    <col min="1" max="1" width="55.421875" style="1" customWidth="1"/>
    <col min="2" max="2" width="33.57421875" style="28" customWidth="1"/>
    <col min="3" max="3" width="30.28125" style="1" customWidth="1"/>
    <col min="4" max="4" width="24.00390625" style="1" customWidth="1"/>
    <col min="5" max="5" width="29.00390625" style="1" customWidth="1"/>
    <col min="6" max="6" width="26.7109375" style="28" customWidth="1"/>
    <col min="7" max="7" width="25.421875" style="28" customWidth="1"/>
    <col min="8" max="8" width="28.421875" style="1" customWidth="1"/>
    <col min="9" max="9" width="33.00390625" style="1" customWidth="1"/>
    <col min="10" max="10" width="26.140625" style="1" customWidth="1"/>
    <col min="11" max="11" width="30.421875" style="1" customWidth="1"/>
    <col min="12" max="12" width="26.8515625" style="1" customWidth="1"/>
    <col min="13" max="13" width="28.140625" style="1" customWidth="1"/>
    <col min="14" max="14" width="33.421875" style="1" customWidth="1"/>
    <col min="15" max="15" width="32.28125" style="1" customWidth="1"/>
    <col min="16" max="16" width="31.57421875" style="1" customWidth="1"/>
    <col min="17" max="17" width="35.57421875" style="1" customWidth="1"/>
    <col min="18" max="18" width="24.28125" style="1" customWidth="1"/>
    <col min="19" max="19" width="44.28125" style="1" customWidth="1"/>
    <col min="20" max="20" width="23.140625" style="1" customWidth="1"/>
    <col min="21" max="21" width="29.00390625" style="1" customWidth="1"/>
    <col min="22" max="22" width="30.00390625" style="1" customWidth="1"/>
    <col min="23" max="23" width="31.8515625" style="28" customWidth="1"/>
    <col min="24" max="24" width="26.57421875" style="28" customWidth="1"/>
    <col min="25" max="25" width="22.57421875" style="28" customWidth="1"/>
    <col min="26" max="16384" width="19.57421875" style="1" customWidth="1"/>
  </cols>
  <sheetData>
    <row r="1" spans="2:23" ht="30">
      <c r="B1" s="63" t="s">
        <v>40</v>
      </c>
      <c r="C1" s="63"/>
      <c r="D1" s="63"/>
      <c r="E1" s="63"/>
      <c r="F1" s="63"/>
      <c r="G1" s="63"/>
      <c r="H1" s="63"/>
      <c r="I1" s="63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2:25" s="2" customFormat="1" ht="30">
      <c r="B2" s="23"/>
      <c r="F2" s="23"/>
      <c r="G2" s="23"/>
      <c r="W2" s="23"/>
      <c r="X2" s="23"/>
      <c r="Y2" s="23"/>
    </row>
    <row r="3" spans="1:25" s="5" customFormat="1" ht="366.75" customHeight="1">
      <c r="A3" s="3" t="s">
        <v>0</v>
      </c>
      <c r="B3" s="59" t="s">
        <v>38</v>
      </c>
      <c r="C3" s="59" t="s">
        <v>41</v>
      </c>
      <c r="D3" s="3" t="s">
        <v>1</v>
      </c>
      <c r="E3" s="3" t="s">
        <v>8</v>
      </c>
      <c r="F3" s="59" t="s">
        <v>2</v>
      </c>
      <c r="G3" s="4" t="s">
        <v>3</v>
      </c>
      <c r="H3" s="3" t="s">
        <v>35</v>
      </c>
      <c r="I3" s="3" t="s">
        <v>4</v>
      </c>
      <c r="J3" s="3" t="s">
        <v>39</v>
      </c>
      <c r="K3" s="3" t="s">
        <v>5</v>
      </c>
      <c r="L3" s="3" t="s">
        <v>9</v>
      </c>
      <c r="M3" s="3" t="s">
        <v>10</v>
      </c>
      <c r="N3" s="4" t="s">
        <v>11</v>
      </c>
      <c r="O3" s="59" t="s">
        <v>6</v>
      </c>
      <c r="P3" s="60" t="s">
        <v>12</v>
      </c>
      <c r="Q3" s="3" t="s">
        <v>13</v>
      </c>
      <c r="R3" s="3" t="s">
        <v>36</v>
      </c>
      <c r="S3" s="3" t="s">
        <v>14</v>
      </c>
      <c r="T3" s="3" t="s">
        <v>15</v>
      </c>
      <c r="U3" s="3" t="s">
        <v>16</v>
      </c>
      <c r="V3" s="3" t="s">
        <v>17</v>
      </c>
      <c r="W3" s="4" t="s">
        <v>18</v>
      </c>
      <c r="X3" s="52" t="s">
        <v>28</v>
      </c>
      <c r="Y3" s="36"/>
    </row>
    <row r="4" spans="1:25" s="7" customFormat="1" ht="30.75">
      <c r="A4" s="6">
        <v>1</v>
      </c>
      <c r="B4" s="24">
        <v>2</v>
      </c>
      <c r="C4" s="6">
        <v>3</v>
      </c>
      <c r="D4" s="6">
        <v>4</v>
      </c>
      <c r="E4" s="6">
        <v>5</v>
      </c>
      <c r="F4" s="24">
        <v>6</v>
      </c>
      <c r="G4" s="24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6">
        <v>17</v>
      </c>
      <c r="R4" s="6">
        <v>18</v>
      </c>
      <c r="S4" s="6">
        <v>19</v>
      </c>
      <c r="T4" s="6">
        <v>20</v>
      </c>
      <c r="U4" s="6">
        <v>21</v>
      </c>
      <c r="V4" s="6">
        <v>22</v>
      </c>
      <c r="W4" s="24">
        <v>23</v>
      </c>
      <c r="X4" s="53">
        <v>24</v>
      </c>
      <c r="Y4" s="37"/>
    </row>
    <row r="5" spans="1:25" s="9" customFormat="1" ht="52.5">
      <c r="A5" s="49" t="s">
        <v>22</v>
      </c>
      <c r="B5" s="20">
        <v>7.142</v>
      </c>
      <c r="C5" s="45">
        <v>23898.8</v>
      </c>
      <c r="D5" s="16">
        <f aca="true" t="shared" si="0" ref="D5:D10">C5/B5</f>
        <v>3346.233548025763</v>
      </c>
      <c r="E5" s="17">
        <f aca="true" t="shared" si="1" ref="E5:E10">D5/D$29</f>
        <v>1.1809853373846508</v>
      </c>
      <c r="F5" s="20">
        <v>0.716</v>
      </c>
      <c r="G5" s="18">
        <f aca="true" t="shared" si="2" ref="G5:G10">E5/F5</f>
        <v>1.6494208622690656</v>
      </c>
      <c r="H5" s="18">
        <f aca="true" t="shared" si="3" ref="H5:H10">G5</f>
        <v>1.6494208622690656</v>
      </c>
      <c r="I5" s="16">
        <v>0</v>
      </c>
      <c r="J5" s="20">
        <v>0.3</v>
      </c>
      <c r="K5" s="16">
        <f aca="true" t="shared" si="4" ref="K5:K10">I5*J5</f>
        <v>0</v>
      </c>
      <c r="L5" s="16">
        <f aca="true" t="shared" si="5" ref="L5:L10">C5+K5+P5</f>
        <v>26734.859</v>
      </c>
      <c r="M5" s="16">
        <f aca="true" t="shared" si="6" ref="M5:M10">L5/B5</f>
        <v>3743.329459535144</v>
      </c>
      <c r="N5" s="19">
        <f aca="true" t="shared" si="7" ref="N5:N10">G5+K5/(F5*B5*$M$29)</f>
        <v>1.6494208622690656</v>
      </c>
      <c r="O5" s="46">
        <v>26434.5</v>
      </c>
      <c r="P5" s="20">
        <v>2836.059</v>
      </c>
      <c r="Q5" s="25">
        <f aca="true" t="shared" si="8" ref="Q5:Q10">(O5+P5+K5)/B5</f>
        <v>4098.370064407729</v>
      </c>
      <c r="R5" s="47" t="s">
        <v>7</v>
      </c>
      <c r="S5" s="34">
        <v>0</v>
      </c>
      <c r="T5" s="40" t="s">
        <v>7</v>
      </c>
      <c r="U5" s="34">
        <f aca="true" t="shared" si="9" ref="U5:U10">(T$29-K$29)*S5/S$29</f>
        <v>0</v>
      </c>
      <c r="V5" s="18">
        <f aca="true" t="shared" si="10" ref="V5:V10">K5+U5</f>
        <v>0</v>
      </c>
      <c r="W5" s="18">
        <f aca="true" t="shared" si="11" ref="W5:W10">G5+V5/(B5*F5*Q$29)</f>
        <v>1.6494208622690656</v>
      </c>
      <c r="X5" s="61">
        <f aca="true" t="shared" si="12" ref="X5:X10">P5+V5</f>
        <v>2836.059</v>
      </c>
      <c r="Y5" s="38" t="s">
        <v>32</v>
      </c>
    </row>
    <row r="6" spans="1:25" s="9" customFormat="1" ht="52.5">
      <c r="A6" s="49" t="s">
        <v>27</v>
      </c>
      <c r="B6" s="20">
        <v>2.922</v>
      </c>
      <c r="C6" s="45">
        <v>6993.3</v>
      </c>
      <c r="D6" s="16">
        <f t="shared" si="0"/>
        <v>2393.3264887063656</v>
      </c>
      <c r="E6" s="17">
        <f t="shared" si="1"/>
        <v>0.8446760963245078</v>
      </c>
      <c r="F6" s="20">
        <v>1.06</v>
      </c>
      <c r="G6" s="18">
        <f t="shared" si="2"/>
        <v>0.7968642418155734</v>
      </c>
      <c r="H6" s="18">
        <f t="shared" si="3"/>
        <v>0.7968642418155734</v>
      </c>
      <c r="I6" s="16">
        <f>$D$29*($H$29-G6)*F6*B6</f>
        <v>982.1944041725499</v>
      </c>
      <c r="J6" s="20">
        <v>0.3</v>
      </c>
      <c r="K6" s="16">
        <f t="shared" si="4"/>
        <v>294.65832125176496</v>
      </c>
      <c r="L6" s="16">
        <f t="shared" si="5"/>
        <v>8448.272321251765</v>
      </c>
      <c r="M6" s="16">
        <f t="shared" si="6"/>
        <v>2891.263628080686</v>
      </c>
      <c r="N6" s="19">
        <f t="shared" si="7"/>
        <v>0.8250849254936735</v>
      </c>
      <c r="O6" s="46">
        <v>8604.9</v>
      </c>
      <c r="P6" s="20">
        <v>1160.314</v>
      </c>
      <c r="Q6" s="25">
        <f t="shared" si="8"/>
        <v>3442.803669148448</v>
      </c>
      <c r="R6" s="47" t="s">
        <v>7</v>
      </c>
      <c r="S6" s="34">
        <f>Q$29*(R$29-N6)*F6*B6</f>
        <v>4775.181863018114</v>
      </c>
      <c r="T6" s="40" t="s">
        <v>7</v>
      </c>
      <c r="U6" s="34">
        <f t="shared" si="9"/>
        <v>-258.3708142619306</v>
      </c>
      <c r="V6" s="18">
        <f t="shared" si="10"/>
        <v>36.287506989834355</v>
      </c>
      <c r="W6" s="18">
        <f t="shared" si="11"/>
        <v>0.8004732109773958</v>
      </c>
      <c r="X6" s="61">
        <f t="shared" si="12"/>
        <v>1196.6015069898344</v>
      </c>
      <c r="Y6" s="38" t="s">
        <v>33</v>
      </c>
    </row>
    <row r="7" spans="1:25" s="9" customFormat="1" ht="52.5">
      <c r="A7" s="49" t="s">
        <v>23</v>
      </c>
      <c r="B7" s="20">
        <v>2.695</v>
      </c>
      <c r="C7" s="45">
        <v>8581.3</v>
      </c>
      <c r="D7" s="16">
        <f t="shared" si="0"/>
        <v>3184.155844155844</v>
      </c>
      <c r="E7" s="17">
        <f t="shared" si="1"/>
        <v>1.1237832954350457</v>
      </c>
      <c r="F7" s="20">
        <v>1.001</v>
      </c>
      <c r="G7" s="18">
        <f t="shared" si="2"/>
        <v>1.1226606348002457</v>
      </c>
      <c r="H7" s="18">
        <f t="shared" si="3"/>
        <v>1.1226606348002457</v>
      </c>
      <c r="I7" s="16">
        <v>0</v>
      </c>
      <c r="J7" s="20">
        <v>0.3</v>
      </c>
      <c r="K7" s="16">
        <f t="shared" si="4"/>
        <v>0</v>
      </c>
      <c r="L7" s="16">
        <f t="shared" si="5"/>
        <v>9651.473999999998</v>
      </c>
      <c r="M7" s="16">
        <f t="shared" si="6"/>
        <v>3581.2519480519477</v>
      </c>
      <c r="N7" s="19">
        <f t="shared" si="7"/>
        <v>1.1226606348002457</v>
      </c>
      <c r="O7" s="46">
        <v>10563.2</v>
      </c>
      <c r="P7" s="20">
        <v>1070.174</v>
      </c>
      <c r="Q7" s="25">
        <f t="shared" si="8"/>
        <v>4316.650834879407</v>
      </c>
      <c r="R7" s="47" t="s">
        <v>7</v>
      </c>
      <c r="S7" s="34">
        <v>0</v>
      </c>
      <c r="T7" s="40" t="s">
        <v>7</v>
      </c>
      <c r="U7" s="34">
        <f t="shared" si="9"/>
        <v>0</v>
      </c>
      <c r="V7" s="18">
        <f t="shared" si="10"/>
        <v>0</v>
      </c>
      <c r="W7" s="18">
        <f t="shared" si="11"/>
        <v>1.1226606348002457</v>
      </c>
      <c r="X7" s="61">
        <f t="shared" si="12"/>
        <v>1070.174</v>
      </c>
      <c r="Y7" s="38" t="s">
        <v>34</v>
      </c>
    </row>
    <row r="8" spans="1:25" s="9" customFormat="1" ht="52.5">
      <c r="A8" s="49" t="s">
        <v>26</v>
      </c>
      <c r="B8" s="20">
        <v>3.206</v>
      </c>
      <c r="C8" s="45">
        <v>7834.7</v>
      </c>
      <c r="D8" s="16">
        <f t="shared" si="0"/>
        <v>2443.761696818465</v>
      </c>
      <c r="E8" s="17">
        <f t="shared" si="1"/>
        <v>0.8624761812299606</v>
      </c>
      <c r="F8" s="20">
        <v>0.95</v>
      </c>
      <c r="G8" s="18">
        <f t="shared" si="2"/>
        <v>0.9078696644525902</v>
      </c>
      <c r="H8" s="18">
        <f t="shared" si="3"/>
        <v>0.9078696644525902</v>
      </c>
      <c r="I8" s="16">
        <v>0</v>
      </c>
      <c r="J8" s="20">
        <v>0.3</v>
      </c>
      <c r="K8" s="16">
        <f t="shared" si="4"/>
        <v>0</v>
      </c>
      <c r="L8" s="16">
        <f t="shared" si="5"/>
        <v>9107.789999999999</v>
      </c>
      <c r="M8" s="16">
        <f t="shared" si="6"/>
        <v>2840.8577666874608</v>
      </c>
      <c r="N8" s="19">
        <f t="shared" si="7"/>
        <v>0.9078696644525902</v>
      </c>
      <c r="O8" s="46">
        <v>6108.6</v>
      </c>
      <c r="P8" s="20">
        <v>1273.09</v>
      </c>
      <c r="Q8" s="25">
        <f t="shared" si="8"/>
        <v>2302.4610106051155</v>
      </c>
      <c r="R8" s="47" t="s">
        <v>7</v>
      </c>
      <c r="S8" s="34">
        <v>0</v>
      </c>
      <c r="T8" s="40" t="s">
        <v>7</v>
      </c>
      <c r="U8" s="34">
        <f t="shared" si="9"/>
        <v>0</v>
      </c>
      <c r="V8" s="18">
        <f>K8+U8</f>
        <v>0</v>
      </c>
      <c r="W8" s="18">
        <f t="shared" si="11"/>
        <v>0.9078696644525902</v>
      </c>
      <c r="X8" s="61">
        <f>P8+V8</f>
        <v>1273.09</v>
      </c>
      <c r="Y8" s="38" t="s">
        <v>31</v>
      </c>
    </row>
    <row r="9" spans="1:25" s="9" customFormat="1" ht="30">
      <c r="A9" s="49" t="s">
        <v>24</v>
      </c>
      <c r="B9" s="20">
        <v>2.462</v>
      </c>
      <c r="C9" s="45">
        <v>6555.9</v>
      </c>
      <c r="D9" s="16">
        <f t="shared" si="0"/>
        <v>2662.8350934199834</v>
      </c>
      <c r="E9" s="17">
        <f t="shared" si="1"/>
        <v>0.9397936982186025</v>
      </c>
      <c r="F9" s="20">
        <v>1.742</v>
      </c>
      <c r="G9" s="18">
        <f t="shared" si="2"/>
        <v>0.539491215969347</v>
      </c>
      <c r="H9" s="18">
        <f t="shared" si="3"/>
        <v>0.539491215969347</v>
      </c>
      <c r="I9" s="16">
        <f>$D$29*($H$29-G9)*F9*B9</f>
        <v>4487.625468015203</v>
      </c>
      <c r="J9" s="20">
        <v>0.3</v>
      </c>
      <c r="K9" s="16">
        <f t="shared" si="4"/>
        <v>1346.287640404561</v>
      </c>
      <c r="L9" s="16">
        <f t="shared" si="5"/>
        <v>8879.837640404561</v>
      </c>
      <c r="M9" s="16">
        <f t="shared" si="6"/>
        <v>3606.7577743316656</v>
      </c>
      <c r="N9" s="19">
        <f t="shared" si="7"/>
        <v>0.6326098414939777</v>
      </c>
      <c r="O9" s="46">
        <v>3341.2</v>
      </c>
      <c r="P9" s="20">
        <v>977.65</v>
      </c>
      <c r="Q9" s="25">
        <f t="shared" si="8"/>
        <v>2301.0307231537613</v>
      </c>
      <c r="R9" s="47" t="s">
        <v>7</v>
      </c>
      <c r="S9" s="34">
        <f>Q$29*(R$29-N9)*F9*B9</f>
        <v>9291.886194016488</v>
      </c>
      <c r="T9" s="40" t="s">
        <v>7</v>
      </c>
      <c r="U9" s="34">
        <f t="shared" si="9"/>
        <v>-502.75618203572583</v>
      </c>
      <c r="V9" s="18">
        <f t="shared" si="10"/>
        <v>843.5314583688352</v>
      </c>
      <c r="W9" s="18">
        <f t="shared" si="11"/>
        <v>0.6000779022406569</v>
      </c>
      <c r="X9" s="61">
        <f t="shared" si="12"/>
        <v>1821.1814583688351</v>
      </c>
      <c r="Y9" s="38" t="s">
        <v>29</v>
      </c>
    </row>
    <row r="10" spans="1:25" s="9" customFormat="1" ht="52.5">
      <c r="A10" s="49" t="s">
        <v>25</v>
      </c>
      <c r="B10" s="20">
        <v>1.905</v>
      </c>
      <c r="C10" s="45">
        <v>3745.2</v>
      </c>
      <c r="D10" s="16">
        <f t="shared" si="0"/>
        <v>1965.9842519685037</v>
      </c>
      <c r="E10" s="17">
        <f t="shared" si="1"/>
        <v>0.693854311655493</v>
      </c>
      <c r="F10" s="20">
        <v>1.59</v>
      </c>
      <c r="G10" s="18">
        <f t="shared" si="2"/>
        <v>0.43638635953175664</v>
      </c>
      <c r="H10" s="18">
        <f t="shared" si="3"/>
        <v>0.43638635953175664</v>
      </c>
      <c r="I10" s="16">
        <f>$D$29*($H$29-G10)*F10*B10</f>
        <v>4054.243963012684</v>
      </c>
      <c r="J10" s="20">
        <v>0.3</v>
      </c>
      <c r="K10" s="16">
        <f t="shared" si="4"/>
        <v>1216.2731889038052</v>
      </c>
      <c r="L10" s="16">
        <f t="shared" si="5"/>
        <v>5717.941188903805</v>
      </c>
      <c r="M10" s="16">
        <f t="shared" si="6"/>
        <v>3001.5439311830996</v>
      </c>
      <c r="N10" s="19">
        <f t="shared" si="7"/>
        <v>0.5555034087652476</v>
      </c>
      <c r="O10" s="46">
        <v>2877.5</v>
      </c>
      <c r="P10" s="20">
        <v>756.468</v>
      </c>
      <c r="Q10" s="25">
        <f t="shared" si="8"/>
        <v>2546.0583668786376</v>
      </c>
      <c r="R10" s="47" t="s">
        <v>7</v>
      </c>
      <c r="S10" s="34">
        <f>Q$29*(R$29-N10)*F10*B10</f>
        <v>7320.532996426104</v>
      </c>
      <c r="T10" s="40" t="s">
        <v>7</v>
      </c>
      <c r="U10" s="34">
        <f t="shared" si="9"/>
        <v>-396.0921542624749</v>
      </c>
      <c r="V10" s="18">
        <f t="shared" si="10"/>
        <v>820.1810346413304</v>
      </c>
      <c r="W10" s="18">
        <f t="shared" si="11"/>
        <v>0.5197985898685326</v>
      </c>
      <c r="X10" s="61">
        <f t="shared" si="12"/>
        <v>1576.6490346413302</v>
      </c>
      <c r="Y10" s="38" t="s">
        <v>30</v>
      </c>
    </row>
    <row r="11" spans="1:25" s="9" customFormat="1" ht="30">
      <c r="A11" s="49"/>
      <c r="B11" s="42"/>
      <c r="C11" s="45"/>
      <c r="D11" s="16"/>
      <c r="E11" s="17"/>
      <c r="F11" s="20"/>
      <c r="G11" s="18"/>
      <c r="H11" s="18"/>
      <c r="I11" s="16"/>
      <c r="J11" s="20"/>
      <c r="K11" s="16"/>
      <c r="L11" s="16"/>
      <c r="M11" s="16"/>
      <c r="N11" s="19"/>
      <c r="O11" s="46"/>
      <c r="P11" s="55"/>
      <c r="Q11" s="25"/>
      <c r="R11" s="47" t="s">
        <v>7</v>
      </c>
      <c r="S11" s="34"/>
      <c r="T11" s="40" t="s">
        <v>7</v>
      </c>
      <c r="U11" s="34"/>
      <c r="V11" s="18"/>
      <c r="W11" s="18"/>
      <c r="X11" s="54"/>
      <c r="Y11" s="38"/>
    </row>
    <row r="12" spans="1:25" s="9" customFormat="1" ht="30">
      <c r="A12" s="49"/>
      <c r="B12" s="42"/>
      <c r="C12" s="45"/>
      <c r="D12" s="16"/>
      <c r="E12" s="17"/>
      <c r="F12" s="20"/>
      <c r="G12" s="18"/>
      <c r="H12" s="18"/>
      <c r="I12" s="16"/>
      <c r="J12" s="20"/>
      <c r="K12" s="16"/>
      <c r="L12" s="16"/>
      <c r="M12" s="16"/>
      <c r="N12" s="19"/>
      <c r="O12" s="46"/>
      <c r="P12" s="55"/>
      <c r="Q12" s="25"/>
      <c r="R12" s="47" t="s">
        <v>7</v>
      </c>
      <c r="S12" s="34"/>
      <c r="T12" s="40" t="s">
        <v>7</v>
      </c>
      <c r="U12" s="34"/>
      <c r="V12" s="18"/>
      <c r="W12" s="18"/>
      <c r="X12" s="54"/>
      <c r="Y12" s="38"/>
    </row>
    <row r="13" spans="1:25" s="9" customFormat="1" ht="30">
      <c r="A13" s="49"/>
      <c r="B13" s="42"/>
      <c r="C13" s="45"/>
      <c r="D13" s="16"/>
      <c r="E13" s="17"/>
      <c r="F13" s="20"/>
      <c r="G13" s="18"/>
      <c r="H13" s="18"/>
      <c r="I13" s="16"/>
      <c r="J13" s="20"/>
      <c r="K13" s="16"/>
      <c r="L13" s="16"/>
      <c r="M13" s="16"/>
      <c r="N13" s="19"/>
      <c r="O13" s="46"/>
      <c r="P13" s="55"/>
      <c r="Q13" s="25"/>
      <c r="R13" s="47" t="s">
        <v>7</v>
      </c>
      <c r="S13" s="34"/>
      <c r="T13" s="40" t="s">
        <v>7</v>
      </c>
      <c r="U13" s="34"/>
      <c r="V13" s="18"/>
      <c r="W13" s="18"/>
      <c r="X13" s="54"/>
      <c r="Y13" s="38"/>
    </row>
    <row r="14" spans="1:25" s="9" customFormat="1" ht="30">
      <c r="A14" s="49"/>
      <c r="B14" s="42"/>
      <c r="C14" s="45"/>
      <c r="D14" s="16"/>
      <c r="E14" s="17"/>
      <c r="F14" s="20"/>
      <c r="G14" s="18"/>
      <c r="H14" s="18"/>
      <c r="I14" s="62"/>
      <c r="J14" s="20"/>
      <c r="K14" s="16"/>
      <c r="L14" s="16"/>
      <c r="M14" s="16"/>
      <c r="N14" s="19"/>
      <c r="O14" s="46"/>
      <c r="P14" s="55"/>
      <c r="Q14" s="25"/>
      <c r="R14" s="47" t="s">
        <v>7</v>
      </c>
      <c r="S14" s="34"/>
      <c r="T14" s="40" t="s">
        <v>7</v>
      </c>
      <c r="U14" s="34"/>
      <c r="V14" s="18"/>
      <c r="W14" s="18"/>
      <c r="X14" s="54"/>
      <c r="Y14" s="38"/>
    </row>
    <row r="15" spans="1:25" s="9" customFormat="1" ht="30">
      <c r="A15" s="49"/>
      <c r="B15" s="42"/>
      <c r="C15" s="45"/>
      <c r="D15" s="16"/>
      <c r="E15" s="17"/>
      <c r="F15" s="20"/>
      <c r="G15" s="18"/>
      <c r="H15" s="18"/>
      <c r="I15" s="16"/>
      <c r="J15" s="20"/>
      <c r="K15" s="16"/>
      <c r="L15" s="16"/>
      <c r="M15" s="16"/>
      <c r="N15" s="19"/>
      <c r="O15" s="46"/>
      <c r="P15" s="55"/>
      <c r="Q15" s="25"/>
      <c r="R15" s="47" t="s">
        <v>7</v>
      </c>
      <c r="S15" s="34"/>
      <c r="T15" s="40" t="s">
        <v>7</v>
      </c>
      <c r="U15" s="34"/>
      <c r="V15" s="18"/>
      <c r="W15" s="18"/>
      <c r="X15" s="54"/>
      <c r="Y15" s="38"/>
    </row>
    <row r="16" spans="1:25" s="9" customFormat="1" ht="30">
      <c r="A16" s="49"/>
      <c r="B16" s="42"/>
      <c r="C16" s="45"/>
      <c r="D16" s="16"/>
      <c r="E16" s="17"/>
      <c r="F16" s="20"/>
      <c r="G16" s="18"/>
      <c r="H16" s="18"/>
      <c r="I16" s="16"/>
      <c r="J16" s="20"/>
      <c r="K16" s="16"/>
      <c r="L16" s="16"/>
      <c r="M16" s="16"/>
      <c r="N16" s="19"/>
      <c r="O16" s="46"/>
      <c r="P16" s="55"/>
      <c r="Q16" s="25"/>
      <c r="R16" s="47" t="s">
        <v>7</v>
      </c>
      <c r="S16" s="34"/>
      <c r="T16" s="40" t="s">
        <v>7</v>
      </c>
      <c r="U16" s="34"/>
      <c r="V16" s="18"/>
      <c r="W16" s="18"/>
      <c r="X16" s="54"/>
      <c r="Y16" s="38"/>
    </row>
    <row r="17" spans="1:25" s="9" customFormat="1" ht="30">
      <c r="A17" s="49"/>
      <c r="B17" s="42"/>
      <c r="C17" s="45"/>
      <c r="D17" s="16"/>
      <c r="E17" s="17"/>
      <c r="F17" s="20"/>
      <c r="G17" s="18"/>
      <c r="H17" s="18"/>
      <c r="I17" s="16"/>
      <c r="J17" s="20"/>
      <c r="K17" s="16"/>
      <c r="L17" s="16"/>
      <c r="M17" s="16"/>
      <c r="N17" s="19"/>
      <c r="O17" s="46"/>
      <c r="P17" s="55"/>
      <c r="Q17" s="25"/>
      <c r="R17" s="47" t="s">
        <v>7</v>
      </c>
      <c r="S17" s="34"/>
      <c r="T17" s="40" t="s">
        <v>7</v>
      </c>
      <c r="U17" s="34"/>
      <c r="V17" s="18"/>
      <c r="W17" s="18"/>
      <c r="X17" s="54"/>
      <c r="Y17" s="38"/>
    </row>
    <row r="18" spans="1:25" s="9" customFormat="1" ht="30">
      <c r="A18" s="49"/>
      <c r="B18" s="42"/>
      <c r="C18" s="45"/>
      <c r="D18" s="16"/>
      <c r="E18" s="17"/>
      <c r="F18" s="20"/>
      <c r="G18" s="18"/>
      <c r="H18" s="18"/>
      <c r="I18" s="16"/>
      <c r="J18" s="20"/>
      <c r="K18" s="16"/>
      <c r="L18" s="16"/>
      <c r="M18" s="16"/>
      <c r="N18" s="19"/>
      <c r="O18" s="46"/>
      <c r="P18" s="55"/>
      <c r="Q18" s="25"/>
      <c r="R18" s="47" t="s">
        <v>7</v>
      </c>
      <c r="S18" s="34"/>
      <c r="T18" s="40" t="s">
        <v>7</v>
      </c>
      <c r="U18" s="34"/>
      <c r="V18" s="18"/>
      <c r="W18" s="18"/>
      <c r="X18" s="54"/>
      <c r="Y18" s="38"/>
    </row>
    <row r="19" spans="1:25" s="9" customFormat="1" ht="30">
      <c r="A19" s="49"/>
      <c r="B19" s="42"/>
      <c r="C19" s="45"/>
      <c r="D19" s="16"/>
      <c r="E19" s="17"/>
      <c r="F19" s="20"/>
      <c r="G19" s="18"/>
      <c r="H19" s="18"/>
      <c r="I19" s="16"/>
      <c r="J19" s="20"/>
      <c r="K19" s="16"/>
      <c r="L19" s="16"/>
      <c r="M19" s="16"/>
      <c r="N19" s="19"/>
      <c r="O19" s="46"/>
      <c r="P19" s="55"/>
      <c r="Q19" s="25"/>
      <c r="R19" s="47" t="s">
        <v>7</v>
      </c>
      <c r="S19" s="34"/>
      <c r="T19" s="40" t="s">
        <v>7</v>
      </c>
      <c r="U19" s="34"/>
      <c r="V19" s="18"/>
      <c r="W19" s="18"/>
      <c r="X19" s="54"/>
      <c r="Y19" s="38"/>
    </row>
    <row r="20" spans="1:25" s="9" customFormat="1" ht="30">
      <c r="A20" s="49"/>
      <c r="B20" s="42"/>
      <c r="C20" s="45"/>
      <c r="D20" s="16"/>
      <c r="E20" s="17"/>
      <c r="F20" s="20"/>
      <c r="G20" s="18"/>
      <c r="H20" s="18"/>
      <c r="I20" s="16"/>
      <c r="J20" s="20"/>
      <c r="K20" s="16"/>
      <c r="L20" s="16"/>
      <c r="M20" s="16"/>
      <c r="N20" s="19"/>
      <c r="O20" s="46"/>
      <c r="P20" s="55"/>
      <c r="Q20" s="25"/>
      <c r="R20" s="47" t="s">
        <v>7</v>
      </c>
      <c r="S20" s="34"/>
      <c r="T20" s="40" t="s">
        <v>7</v>
      </c>
      <c r="U20" s="34"/>
      <c r="V20" s="18"/>
      <c r="W20" s="18"/>
      <c r="X20" s="54"/>
      <c r="Y20" s="38"/>
    </row>
    <row r="21" spans="1:25" s="9" customFormat="1" ht="30">
      <c r="A21" s="49"/>
      <c r="B21" s="42"/>
      <c r="C21" s="45"/>
      <c r="D21" s="16"/>
      <c r="E21" s="17"/>
      <c r="F21" s="20"/>
      <c r="G21" s="18"/>
      <c r="H21" s="18"/>
      <c r="I21" s="16"/>
      <c r="J21" s="20"/>
      <c r="K21" s="16"/>
      <c r="L21" s="16"/>
      <c r="M21" s="16"/>
      <c r="N21" s="19"/>
      <c r="O21" s="46"/>
      <c r="P21" s="55"/>
      <c r="Q21" s="25"/>
      <c r="R21" s="47" t="s">
        <v>7</v>
      </c>
      <c r="S21" s="34"/>
      <c r="T21" s="40" t="s">
        <v>7</v>
      </c>
      <c r="U21" s="34"/>
      <c r="V21" s="18"/>
      <c r="W21" s="18"/>
      <c r="X21" s="54"/>
      <c r="Y21" s="38"/>
    </row>
    <row r="22" spans="1:25" s="9" customFormat="1" ht="30">
      <c r="A22" s="8"/>
      <c r="B22" s="42"/>
      <c r="C22" s="45"/>
      <c r="D22" s="16"/>
      <c r="E22" s="17"/>
      <c r="F22" s="20"/>
      <c r="G22" s="18"/>
      <c r="H22" s="18"/>
      <c r="I22" s="16" t="s">
        <v>37</v>
      </c>
      <c r="J22" s="20"/>
      <c r="K22" s="16"/>
      <c r="L22" s="16"/>
      <c r="M22" s="16"/>
      <c r="N22" s="19"/>
      <c r="O22" s="46"/>
      <c r="P22" s="55"/>
      <c r="Q22" s="25"/>
      <c r="R22" s="47" t="s">
        <v>7</v>
      </c>
      <c r="S22" s="34"/>
      <c r="T22" s="40" t="s">
        <v>7</v>
      </c>
      <c r="U22" s="34"/>
      <c r="V22" s="18"/>
      <c r="W22" s="18"/>
      <c r="X22" s="54"/>
      <c r="Y22" s="38"/>
    </row>
    <row r="23" spans="1:25" s="9" customFormat="1" ht="30">
      <c r="A23" s="8"/>
      <c r="B23" s="42"/>
      <c r="C23" s="45"/>
      <c r="D23" s="16"/>
      <c r="E23" s="17"/>
      <c r="F23" s="20"/>
      <c r="G23" s="18"/>
      <c r="H23" s="18"/>
      <c r="I23" s="16"/>
      <c r="J23" s="20"/>
      <c r="K23" s="16"/>
      <c r="L23" s="16"/>
      <c r="M23" s="16"/>
      <c r="N23" s="19"/>
      <c r="O23" s="46"/>
      <c r="P23" s="55"/>
      <c r="Q23" s="25"/>
      <c r="R23" s="47" t="s">
        <v>7</v>
      </c>
      <c r="S23" s="34"/>
      <c r="T23" s="40" t="s">
        <v>7</v>
      </c>
      <c r="U23" s="34"/>
      <c r="V23" s="18"/>
      <c r="W23" s="18"/>
      <c r="X23" s="54"/>
      <c r="Y23" s="38"/>
    </row>
    <row r="24" spans="1:25" s="9" customFormat="1" ht="30">
      <c r="A24" s="8"/>
      <c r="B24" s="42"/>
      <c r="C24" s="45"/>
      <c r="D24" s="16"/>
      <c r="E24" s="17"/>
      <c r="F24" s="20"/>
      <c r="G24" s="18"/>
      <c r="H24" s="18"/>
      <c r="I24" s="16"/>
      <c r="J24" s="20"/>
      <c r="K24" s="16"/>
      <c r="L24" s="16"/>
      <c r="M24" s="16"/>
      <c r="N24" s="19"/>
      <c r="O24" s="46"/>
      <c r="P24" s="55"/>
      <c r="Q24" s="25"/>
      <c r="R24" s="47" t="s">
        <v>7</v>
      </c>
      <c r="S24" s="34"/>
      <c r="T24" s="40" t="s">
        <v>7</v>
      </c>
      <c r="U24" s="34"/>
      <c r="V24" s="18"/>
      <c r="W24" s="18"/>
      <c r="X24" s="54"/>
      <c r="Y24" s="38"/>
    </row>
    <row r="25" spans="1:25" s="9" customFormat="1" ht="30">
      <c r="A25" s="8"/>
      <c r="B25" s="42"/>
      <c r="C25" s="45"/>
      <c r="D25" s="16"/>
      <c r="E25" s="17"/>
      <c r="F25" s="20"/>
      <c r="G25" s="18"/>
      <c r="H25" s="18"/>
      <c r="I25" s="16"/>
      <c r="J25" s="20"/>
      <c r="K25" s="16"/>
      <c r="L25" s="16"/>
      <c r="M25" s="16"/>
      <c r="N25" s="19"/>
      <c r="O25" s="46"/>
      <c r="P25" s="55"/>
      <c r="Q25" s="25"/>
      <c r="R25" s="47" t="s">
        <v>7</v>
      </c>
      <c r="S25" s="34"/>
      <c r="T25" s="40" t="s">
        <v>7</v>
      </c>
      <c r="U25" s="34"/>
      <c r="V25" s="18"/>
      <c r="W25" s="18"/>
      <c r="X25" s="54"/>
      <c r="Y25" s="38"/>
    </row>
    <row r="26" spans="1:25" s="9" customFormat="1" ht="30">
      <c r="A26" s="8"/>
      <c r="B26" s="42"/>
      <c r="C26" s="45"/>
      <c r="D26" s="16"/>
      <c r="E26" s="17"/>
      <c r="F26" s="20"/>
      <c r="G26" s="18"/>
      <c r="H26" s="18"/>
      <c r="I26" s="16"/>
      <c r="J26" s="20"/>
      <c r="K26" s="16"/>
      <c r="L26" s="16"/>
      <c r="M26" s="16"/>
      <c r="N26" s="19"/>
      <c r="O26" s="46"/>
      <c r="P26" s="55"/>
      <c r="Q26" s="25"/>
      <c r="R26" s="47" t="s">
        <v>7</v>
      </c>
      <c r="S26" s="34"/>
      <c r="T26" s="40" t="s">
        <v>7</v>
      </c>
      <c r="U26" s="34"/>
      <c r="V26" s="18"/>
      <c r="W26" s="18"/>
      <c r="X26" s="54"/>
      <c r="Y26" s="38"/>
    </row>
    <row r="27" spans="1:25" s="9" customFormat="1" ht="30">
      <c r="A27" s="8"/>
      <c r="B27" s="42"/>
      <c r="C27" s="45"/>
      <c r="D27" s="16"/>
      <c r="E27" s="17"/>
      <c r="F27" s="20"/>
      <c r="G27" s="18"/>
      <c r="H27" s="18"/>
      <c r="I27" s="16"/>
      <c r="J27" s="20"/>
      <c r="K27" s="16"/>
      <c r="L27" s="16"/>
      <c r="M27" s="16"/>
      <c r="N27" s="19"/>
      <c r="O27" s="46"/>
      <c r="P27" s="55"/>
      <c r="Q27" s="25"/>
      <c r="R27" s="47" t="s">
        <v>7</v>
      </c>
      <c r="S27" s="34"/>
      <c r="T27" s="40" t="s">
        <v>7</v>
      </c>
      <c r="U27" s="34"/>
      <c r="V27" s="18"/>
      <c r="W27" s="18"/>
      <c r="X27" s="54"/>
      <c r="Y27" s="38"/>
    </row>
    <row r="28" spans="1:25" s="9" customFormat="1" ht="30">
      <c r="A28" s="8"/>
      <c r="B28" s="42"/>
      <c r="C28" s="45"/>
      <c r="D28" s="16"/>
      <c r="E28" s="17"/>
      <c r="F28" s="20"/>
      <c r="G28" s="18"/>
      <c r="H28" s="18"/>
      <c r="I28" s="16"/>
      <c r="J28" s="20"/>
      <c r="K28" s="16"/>
      <c r="L28" s="16"/>
      <c r="M28" s="16"/>
      <c r="N28" s="19"/>
      <c r="O28" s="46"/>
      <c r="P28" s="55"/>
      <c r="Q28" s="25"/>
      <c r="R28" s="47" t="s">
        <v>7</v>
      </c>
      <c r="S28" s="34"/>
      <c r="T28" s="40" t="s">
        <v>7</v>
      </c>
      <c r="U28" s="34"/>
      <c r="V28" s="18"/>
      <c r="W28" s="18"/>
      <c r="X28" s="54"/>
      <c r="Y28" s="38"/>
    </row>
    <row r="29" spans="1:25" s="33" customFormat="1" ht="30">
      <c r="A29" s="10" t="s">
        <v>19</v>
      </c>
      <c r="B29" s="41">
        <f>SUM(B5:B28)</f>
        <v>20.332</v>
      </c>
      <c r="C29" s="21">
        <f>SUM(C5:C28)</f>
        <v>57609.19999999999</v>
      </c>
      <c r="D29" s="21">
        <f>C29/B29</f>
        <v>2833.425142632303</v>
      </c>
      <c r="E29" s="22">
        <f>D29/D29</f>
        <v>1</v>
      </c>
      <c r="F29" s="30">
        <v>1.00021659538301</v>
      </c>
      <c r="G29" s="30">
        <f>E29/F29</f>
        <v>0.9997834515203908</v>
      </c>
      <c r="H29" s="30">
        <f>SUM(H5:H28)/6</f>
        <v>0.9087821631397633</v>
      </c>
      <c r="I29" s="21">
        <f>SUM(I5:I28)</f>
        <v>9524.063835200437</v>
      </c>
      <c r="J29" s="22"/>
      <c r="K29" s="21">
        <f>SUM(K5:K28)</f>
        <v>2857.2191505601313</v>
      </c>
      <c r="L29" s="21">
        <f>SUM(L5:L28)</f>
        <v>68540.17415056012</v>
      </c>
      <c r="M29" s="21">
        <f>L29/B29</f>
        <v>3371.0492893252076</v>
      </c>
      <c r="N29" s="31">
        <v>1</v>
      </c>
      <c r="O29" s="32">
        <f>SUM(O5:O28)</f>
        <v>57929.9</v>
      </c>
      <c r="P29" s="30">
        <f>SUM(P5:P28)</f>
        <v>8073.755</v>
      </c>
      <c r="Q29" s="32">
        <f>(O29+P29)/B29</f>
        <v>3246.294265197718</v>
      </c>
      <c r="R29" s="48">
        <v>1.3</v>
      </c>
      <c r="S29" s="35">
        <f>SUM(S5:S28)</f>
        <v>21387.601053460705</v>
      </c>
      <c r="T29" s="50">
        <v>1700</v>
      </c>
      <c r="U29" s="35">
        <f>SUM(U5:U28)</f>
        <v>-1157.2191505601313</v>
      </c>
      <c r="V29" s="30">
        <f>SUM(V5:V28)</f>
        <v>1700</v>
      </c>
      <c r="W29" s="32">
        <f>SUM(W5:W28)/24</f>
        <v>0.23334586935868695</v>
      </c>
      <c r="X29" s="56">
        <f>X5+X6+X7+X8+X9+X10</f>
        <v>9773.755000000001</v>
      </c>
      <c r="Y29" s="39"/>
    </row>
    <row r="30" spans="2:25" s="11" customFormat="1" ht="26.25">
      <c r="B30" s="26"/>
      <c r="F30" s="26"/>
      <c r="G30" s="26"/>
      <c r="S30" s="12"/>
      <c r="T30" s="12"/>
      <c r="W30" s="26"/>
      <c r="X30" s="43">
        <f>P29+T29</f>
        <v>9773.755000000001</v>
      </c>
      <c r="Y30" s="26"/>
    </row>
    <row r="31" spans="2:25" s="11" customFormat="1" ht="27" thickBot="1">
      <c r="B31" s="26"/>
      <c r="F31" s="26"/>
      <c r="G31" s="43"/>
      <c r="K31" s="13"/>
      <c r="W31" s="26"/>
      <c r="X31" s="26"/>
      <c r="Y31" s="26"/>
    </row>
    <row r="32" spans="1:25" s="11" customFormat="1" ht="150.75" thickBot="1">
      <c r="A32" s="57"/>
      <c r="B32" s="58" t="s">
        <v>20</v>
      </c>
      <c r="C32" s="58" t="s">
        <v>21</v>
      </c>
      <c r="F32" s="26"/>
      <c r="G32" s="43"/>
      <c r="H32" s="13"/>
      <c r="N32" s="13"/>
      <c r="O32" s="13"/>
      <c r="P32" s="13" t="s">
        <v>20</v>
      </c>
      <c r="Q32" s="51" t="s">
        <v>21</v>
      </c>
      <c r="R32" s="13"/>
      <c r="W32" s="13"/>
      <c r="X32" s="26"/>
      <c r="Y32" s="26"/>
    </row>
    <row r="33" spans="2:25" s="14" customFormat="1" ht="26.25">
      <c r="B33" s="27"/>
      <c r="F33" s="27"/>
      <c r="G33" s="44"/>
      <c r="H33" s="15"/>
      <c r="N33" s="15"/>
      <c r="O33" s="15"/>
      <c r="P33" s="15"/>
      <c r="Q33" s="15"/>
      <c r="R33" s="15"/>
      <c r="W33" s="15"/>
      <c r="X33" s="27"/>
      <c r="Y33" s="27"/>
    </row>
    <row r="34" spans="2:25" s="14" customFormat="1" ht="26.25">
      <c r="B34" s="27"/>
      <c r="E34" s="27"/>
      <c r="F34" s="27"/>
      <c r="G34" s="27"/>
      <c r="X34" s="27"/>
      <c r="Y34" s="27"/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2021-11-15T05:15:43Z</cp:lastPrinted>
  <dcterms:created xsi:type="dcterms:W3CDTF">2011-06-06T14:53:40Z</dcterms:created>
  <dcterms:modified xsi:type="dcterms:W3CDTF">2021-11-15T05:51:30Z</dcterms:modified>
  <cp:category/>
  <cp:version/>
  <cp:contentType/>
  <cp:contentStatus/>
</cp:coreProperties>
</file>