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92" activeTab="0"/>
  </bookViews>
  <sheets>
    <sheet name="КБ" sheetId="1" r:id="rId1"/>
    <sheet name="МР" sheetId="2" r:id="rId2"/>
    <sheet name="Св П" sheetId="3" r:id="rId3"/>
    <sheet name="Сенг" sheetId="4" r:id="rId4"/>
    <sheet name="Силик" sheetId="5" r:id="rId5"/>
    <sheet name="Кр Гул" sheetId="6" r:id="rId6"/>
    <sheet name="Елаур" sheetId="7" r:id="rId7"/>
    <sheet name="НСлоб" sheetId="8" r:id="rId8"/>
    <sheet name="Туш" sheetId="9" r:id="rId9"/>
  </sheets>
  <definedNames/>
  <calcPr fullCalcOnLoad="1"/>
</workbook>
</file>

<file path=xl/sharedStrings.xml><?xml version="1.0" encoding="utf-8"?>
<sst xmlns="http://schemas.openxmlformats.org/spreadsheetml/2006/main" count="584" uniqueCount="118">
  <si>
    <t xml:space="preserve">  </t>
  </si>
  <si>
    <t xml:space="preserve"> </t>
  </si>
  <si>
    <t>сумма</t>
  </si>
  <si>
    <t>%</t>
  </si>
  <si>
    <t>Налог на доходы физических лиц</t>
  </si>
  <si>
    <t>Единый налог на вмененный доход</t>
  </si>
  <si>
    <t>Единый сельскохозяйственный налог</t>
  </si>
  <si>
    <t>Налог на имущ.физических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</si>
  <si>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</si>
  <si>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</si>
  <si>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</si>
  <si>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продажи матер.активов</t>
  </si>
  <si>
    <t>Штрафные санкции, возмещение ущерба</t>
  </si>
  <si>
    <t xml:space="preserve"> Прочие неналоговые доходы </t>
  </si>
  <si>
    <t>Задолженность и перерасчеты по отмененным налогам,сборам и иным обязательным платежам</t>
  </si>
  <si>
    <t>Итого собственных доходов</t>
  </si>
  <si>
    <t>Всего собственных доходов</t>
  </si>
  <si>
    <t xml:space="preserve"> Субвенции</t>
  </si>
  <si>
    <t>Дотации на выравнивание уровня бюдж. обеспеч.</t>
  </si>
  <si>
    <t>Взаимные расчеты</t>
  </si>
  <si>
    <t>Субсидии</t>
  </si>
  <si>
    <t>Итого областных средств</t>
  </si>
  <si>
    <t>Субвенции от поселений</t>
  </si>
  <si>
    <t>Всего доходов</t>
  </si>
  <si>
    <t>Расходы</t>
  </si>
  <si>
    <t>Национальная оборона (Военкомат)</t>
  </si>
  <si>
    <t>Противопожарная безоп-сть ( правоохр. дея-ть)</t>
  </si>
  <si>
    <t>Национальная экономика</t>
  </si>
  <si>
    <t>ЖКХ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</si>
  <si>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</si>
  <si>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</si>
  <si>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</si>
  <si>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</si>
  <si>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Всего расходов</t>
  </si>
  <si>
    <t>в том числе:</t>
  </si>
  <si>
    <t>Итого средств районного бюджета</t>
  </si>
  <si>
    <t>Безвозмездные перечисления (спонсор.)</t>
  </si>
  <si>
    <t>Противопожарная безоп-сть                               ( правоохр. дея-ть)</t>
  </si>
  <si>
    <t>Всего собственные доходы</t>
  </si>
  <si>
    <t>Противопожарная безоп-сть                  ( правоохр. дея-ть)</t>
  </si>
  <si>
    <t>Иные межбюджетные трансферты</t>
  </si>
  <si>
    <t xml:space="preserve"> Доходы от оказания платных услуг и компенсации затрат государства</t>
  </si>
  <si>
    <t>Исполнение бюджета  по МО "Сенгилеевское городское поселение"</t>
  </si>
  <si>
    <t>Исполнение бюджета  по МО "Силикатненское городское поселение"</t>
  </si>
  <si>
    <t>Исполнение бюджета  по МО" Красногуляевское городское поселение"</t>
  </si>
  <si>
    <t>Исполнение бюджета  по МО" Новослободское сельское поселение"</t>
  </si>
  <si>
    <t>Исполнение бюджета  по МО "Тушнинское сельское поселение"</t>
  </si>
  <si>
    <t>Исполнение бюджета  по поселениям (свод)</t>
  </si>
  <si>
    <t>Исполнение бюджета   по  МО "Сенгилеевский район"</t>
  </si>
  <si>
    <t>Исполнение бюджета                                                                                                  по МО" Елаурское сельское поселение"</t>
  </si>
  <si>
    <t>Возврат доходов</t>
  </si>
  <si>
    <t>Общегосударственные вопросы</t>
  </si>
  <si>
    <t>Налоговые доходы</t>
  </si>
  <si>
    <t>Неналоговые доходы</t>
  </si>
  <si>
    <t>итого:</t>
  </si>
  <si>
    <t>остатки на счетах поселений</t>
  </si>
  <si>
    <t>межбюджетные трансферты</t>
  </si>
  <si>
    <t>Субсидии (док. терр. планирования)</t>
  </si>
  <si>
    <t>Исполнение консолидированного бюджета</t>
  </si>
  <si>
    <t>собственные средства</t>
  </si>
  <si>
    <t xml:space="preserve">Доходы </t>
  </si>
  <si>
    <t>Итого доходы:</t>
  </si>
  <si>
    <t xml:space="preserve">Итого расходы:  </t>
  </si>
  <si>
    <t>Погашение кредита</t>
  </si>
  <si>
    <t xml:space="preserve">Субсидии </t>
  </si>
  <si>
    <t>Физическая культура</t>
  </si>
  <si>
    <t xml:space="preserve">Здравоохранение </t>
  </si>
  <si>
    <t>Средства массовой информации</t>
  </si>
  <si>
    <t>Код 219</t>
  </si>
  <si>
    <t>Код 218</t>
  </si>
  <si>
    <t>Начальник финансового управления</t>
  </si>
  <si>
    <t>Субвенции на финансирование образовательных учреждений, реализ.осн.общеобраз.программы</t>
  </si>
  <si>
    <t>Патентная система налогообложения</t>
  </si>
  <si>
    <t>Противопожарная безоп-ст( правоохр. дея-ть)</t>
  </si>
  <si>
    <t>Администрации МО "Сенгилеевский район"</t>
  </si>
  <si>
    <t>Арендная плата за земли,Прочие доходы от использ.имущества</t>
  </si>
  <si>
    <t>Акцизы на нефтрепродукты</t>
  </si>
  <si>
    <t>Субвенции на дошкольное образование</t>
  </si>
  <si>
    <t>Ежемесяч.выплата на проезд детей</t>
  </si>
  <si>
    <t>Субвенц.на орг.деят. по опеке</t>
  </si>
  <si>
    <t>Упрощенная система налогообложения</t>
  </si>
  <si>
    <t>Дотации</t>
  </si>
  <si>
    <t>ЗАГС</t>
  </si>
  <si>
    <t>акцизы</t>
  </si>
  <si>
    <t>Предпренимательские</t>
  </si>
  <si>
    <t>КПДН</t>
  </si>
  <si>
    <t>Архив</t>
  </si>
  <si>
    <t>ЕДВ</t>
  </si>
  <si>
    <t xml:space="preserve">                                                                                       </t>
  </si>
  <si>
    <t xml:space="preserve">                                                                      </t>
  </si>
  <si>
    <t xml:space="preserve">Итого доходы: </t>
  </si>
  <si>
    <t xml:space="preserve">Расходы  </t>
  </si>
  <si>
    <t>Поддержка мол.спец</t>
  </si>
  <si>
    <t>стипендии 10-11 кл</t>
  </si>
  <si>
    <t>Опека</t>
  </si>
  <si>
    <t>Сбаланс бюдж</t>
  </si>
  <si>
    <t>С.В. Мазина</t>
  </si>
  <si>
    <t>Горячее питание</t>
  </si>
  <si>
    <t>Отлов животных</t>
  </si>
  <si>
    <t>Повыш. Квалифик.</t>
  </si>
  <si>
    <t>Проезд детей</t>
  </si>
  <si>
    <t>Компен Родит плата</t>
  </si>
  <si>
    <t>Налог на проф.доход</t>
  </si>
  <si>
    <t xml:space="preserve">    </t>
  </si>
  <si>
    <t>Остаток на  01.01.2023 г.</t>
  </si>
  <si>
    <t>Налог на добычу полезных ископаемых</t>
  </si>
  <si>
    <t>% к факту 2023г.</t>
  </si>
  <si>
    <t>Рост (снижение) к уровню 2023 г.</t>
  </si>
  <si>
    <t>Остаток на  01.01.2024 г</t>
  </si>
  <si>
    <t>Остаток на  01.01.2024г</t>
  </si>
  <si>
    <t>Остаток на  01.01.2024 г.</t>
  </si>
  <si>
    <t>за март 2024 года</t>
  </si>
  <si>
    <t>исполнение  на 01.04.2024г.</t>
  </si>
  <si>
    <t>в т.ч.исп. март 2024 г.</t>
  </si>
  <si>
    <t>исполнено март 2023г.</t>
  </si>
  <si>
    <t xml:space="preserve">Бюджет  январь - март 2024г.    </t>
  </si>
  <si>
    <t>Код 208</t>
  </si>
  <si>
    <t xml:space="preserve">Остаток на 01.04.2024г.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</si>
</sst>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0.000"/>
    <numFmt numFmtId="175" formatCode="0.000000"/>
    <numFmt numFmtId="176" formatCode="0.0000000"/>
    <numFmt numFmtId="177" formatCode="0.00000"/>
    <numFmt numFmtId="178" formatCode="0.0000"/>
    <numFmt numFmtId="179" formatCode="#,##0.0&quot;р.&quot;"/>
    <numFmt numFmtId="180" formatCode="#,##0.0"/>
  </numFmts>
  <fonts count="46">
    <font>
      <sz val="10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i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Border="1" applyAlignment="1">
      <alignment horizontal="left" vertical="center" wrapText="1"/>
    </xf>
    <xf numFmtId="174" fontId="2" fillId="0" borderId="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172" fontId="0" fillId="0" borderId="10" xfId="0" applyNumberFormat="1" applyBorder="1" applyAlignment="1">
      <alignment/>
    </xf>
    <xf numFmtId="17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2" fontId="2" fillId="0" borderId="10" xfId="0" applyNumberFormat="1" applyFont="1" applyFill="1" applyBorder="1" applyAlignment="1">
      <alignment horizontal="right"/>
    </xf>
    <xf numFmtId="172" fontId="0" fillId="0" borderId="10" xfId="0" applyNumberFormat="1" applyFill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 horizontal="center"/>
    </xf>
    <xf numFmtId="180" fontId="2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 vertical="center" wrapText="1"/>
    </xf>
    <xf numFmtId="172" fontId="0" fillId="33" borderId="1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33" borderId="10" xfId="0" applyNumberForma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13" xfId="0" applyNumberForma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="150" zoomScaleNormal="150" zoomScalePageLayoutView="0" workbookViewId="0" topLeftCell="A1">
      <selection activeCell="E51" sqref="E51"/>
    </sheetView>
  </sheetViews>
  <sheetFormatPr defaultColWidth="9.00390625" defaultRowHeight="12.75"/>
  <cols>
    <col min="1" max="1" width="40.875" style="0" customWidth="1"/>
    <col min="2" max="2" width="9.50390625" style="33" bestFit="1" customWidth="1"/>
    <col min="3" max="3" width="9.875" style="0" bestFit="1" customWidth="1"/>
    <col min="4" max="4" width="9.875" style="0" customWidth="1"/>
    <col min="6" max="6" width="8.625" style="0" customWidth="1"/>
    <col min="7" max="7" width="9.50390625" style="36" customWidth="1"/>
    <col min="8" max="8" width="9.375" style="0" customWidth="1"/>
  </cols>
  <sheetData>
    <row r="1" spans="1:6" ht="15" customHeight="1">
      <c r="A1" s="81"/>
      <c r="B1" s="81"/>
      <c r="C1" s="81"/>
      <c r="D1" s="81"/>
      <c r="E1" s="81"/>
      <c r="F1" s="81"/>
    </row>
    <row r="2" spans="1:6" ht="21.75" customHeight="1">
      <c r="A2" s="81" t="s">
        <v>58</v>
      </c>
      <c r="B2" s="81"/>
      <c r="C2" s="81"/>
      <c r="D2" s="81"/>
      <c r="E2" s="81"/>
      <c r="F2" s="81"/>
    </row>
    <row r="3" spans="1:8" ht="14.25" customHeight="1">
      <c r="A3" s="87" t="s">
        <v>111</v>
      </c>
      <c r="B3" s="87"/>
      <c r="C3" s="87"/>
      <c r="D3" s="87"/>
      <c r="E3" s="87"/>
      <c r="F3" s="87"/>
      <c r="G3" s="33"/>
      <c r="H3" s="33"/>
    </row>
    <row r="4" spans="1:8" ht="9.75" customHeight="1">
      <c r="A4" s="88"/>
      <c r="B4" s="88"/>
      <c r="C4" s="88"/>
      <c r="D4" s="88"/>
      <c r="E4" s="33"/>
      <c r="F4" s="33"/>
      <c r="G4" s="33"/>
      <c r="H4" s="33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39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8" ht="12.75">
      <c r="A7" s="19">
        <v>1</v>
      </c>
      <c r="B7" s="29">
        <v>2</v>
      </c>
      <c r="C7" s="15">
        <v>3</v>
      </c>
      <c r="D7" s="15">
        <v>4</v>
      </c>
      <c r="E7" s="15">
        <v>5</v>
      </c>
      <c r="F7" s="15">
        <v>6</v>
      </c>
      <c r="G7" s="37"/>
      <c r="H7" s="13"/>
    </row>
    <row r="8" spans="1:9" ht="12.75">
      <c r="A8" s="5" t="s">
        <v>52</v>
      </c>
      <c r="B8" s="25">
        <f>МР!B8+'Св П'!B8</f>
        <v>27281.9</v>
      </c>
      <c r="C8" s="25">
        <f>МР!C8+'Св П'!C8</f>
        <v>28016.4</v>
      </c>
      <c r="D8" s="6">
        <f aca="true" t="shared" si="0" ref="D8:D53">C8/B8*100</f>
        <v>102.69226116949332</v>
      </c>
      <c r="E8" s="25">
        <f>МР!E8+'Св П'!E8</f>
        <v>9477.3</v>
      </c>
      <c r="F8" s="25">
        <f>МР!F8+'Св П'!F8</f>
        <v>19773.6</v>
      </c>
      <c r="G8" s="35">
        <f>C8/F8*100</f>
        <v>141.6858842092487</v>
      </c>
      <c r="H8" s="34">
        <f>C8-F8</f>
        <v>8242.800000000003</v>
      </c>
      <c r="I8" t="s">
        <v>1</v>
      </c>
    </row>
    <row r="9" spans="1:8" ht="12.75">
      <c r="A9" s="3" t="s">
        <v>4</v>
      </c>
      <c r="B9" s="25">
        <f>МР!B9+'Св П'!B9</f>
        <v>16460</v>
      </c>
      <c r="C9" s="25">
        <f>МР!C9+'Св П'!C9</f>
        <v>17016.800000000003</v>
      </c>
      <c r="D9" s="6">
        <f t="shared" si="0"/>
        <v>103.38274605103281</v>
      </c>
      <c r="E9" s="25">
        <f>МР!E9+'Св П'!E9</f>
        <v>6393</v>
      </c>
      <c r="F9" s="25">
        <f>МР!F9+'Св П'!F9</f>
        <v>9515.599999999999</v>
      </c>
      <c r="G9" s="35">
        <f aca="true" t="shared" si="1" ref="G9:G53">C9/F9*100</f>
        <v>178.83055193576868</v>
      </c>
      <c r="H9" s="34">
        <f aca="true" t="shared" si="2" ref="H9:H53">C9-F9</f>
        <v>7501.200000000004</v>
      </c>
    </row>
    <row r="10" spans="1:8" ht="12.75">
      <c r="A10" s="41" t="s">
        <v>76</v>
      </c>
      <c r="B10" s="25">
        <f>МР!B10+'Св П'!B10</f>
        <v>2812.3</v>
      </c>
      <c r="C10" s="25">
        <f>МР!C10+'Св П'!C10</f>
        <v>3006.9</v>
      </c>
      <c r="D10" s="6">
        <f t="shared" si="0"/>
        <v>106.9196031717811</v>
      </c>
      <c r="E10" s="25">
        <f>МР!E10+'Св П'!E10</f>
        <v>952.3</v>
      </c>
      <c r="F10" s="25">
        <f>МР!F10+'Св П'!F10</f>
        <v>2790.4</v>
      </c>
      <c r="G10" s="35">
        <f t="shared" si="1"/>
        <v>107.75874426605505</v>
      </c>
      <c r="H10" s="34">
        <f t="shared" si="2"/>
        <v>216.5</v>
      </c>
    </row>
    <row r="11" spans="1:8" ht="12.75">
      <c r="A11" s="41" t="s">
        <v>80</v>
      </c>
      <c r="B11" s="25">
        <f>МР!B11+'Св П'!B11</f>
        <v>875</v>
      </c>
      <c r="C11" s="25">
        <f>МР!C11+'Св П'!C11</f>
        <v>890.2</v>
      </c>
      <c r="D11" s="6">
        <f t="shared" si="0"/>
        <v>101.73714285714286</v>
      </c>
      <c r="E11" s="25">
        <f>МР!E11+'Св П'!E11</f>
        <v>627.9</v>
      </c>
      <c r="F11" s="25">
        <f>МР!F11+'Св П'!F11</f>
        <v>1217.2</v>
      </c>
      <c r="G11" s="35">
        <f t="shared" si="1"/>
        <v>73.13506408149853</v>
      </c>
      <c r="H11" s="34">
        <f t="shared" si="2"/>
        <v>-327</v>
      </c>
    </row>
    <row r="12" spans="1:8" ht="12.75">
      <c r="A12" s="3" t="s">
        <v>5</v>
      </c>
      <c r="B12" s="25">
        <f>МР!B12+'Св П'!B12</f>
        <v>0</v>
      </c>
      <c r="C12" s="25">
        <f>МР!C12+'Св П'!C12</f>
        <v>0.8</v>
      </c>
      <c r="D12" s="6" t="e">
        <f t="shared" si="0"/>
        <v>#DIV/0!</v>
      </c>
      <c r="E12" s="25">
        <f>МР!E12+'Св П'!E12</f>
        <v>0</v>
      </c>
      <c r="F12" s="25">
        <f>МР!F12+'Св П'!F12</f>
        <v>-77.4</v>
      </c>
      <c r="G12" s="35">
        <f t="shared" si="1"/>
        <v>-1.03359173126615</v>
      </c>
      <c r="H12" s="34">
        <f>C12-F12</f>
        <v>78.2</v>
      </c>
    </row>
    <row r="13" spans="1:8" ht="12.75">
      <c r="A13" s="41" t="s">
        <v>72</v>
      </c>
      <c r="B13" s="25">
        <f>МР!B14+'Св П'!B13</f>
        <v>1925</v>
      </c>
      <c r="C13" s="25">
        <f>МР!C14+'Св П'!C13</f>
        <v>1740.9</v>
      </c>
      <c r="D13" s="6">
        <f t="shared" si="0"/>
        <v>90.43636363636364</v>
      </c>
      <c r="E13" s="25">
        <f>МР!E14+'Св П'!E13</f>
        <v>-8.5</v>
      </c>
      <c r="F13" s="25">
        <f>МР!F14+'Св П'!F13</f>
        <v>-937.9</v>
      </c>
      <c r="G13" s="35">
        <f t="shared" si="1"/>
        <v>-185.61680349717454</v>
      </c>
      <c r="H13" s="34">
        <f>C13-F13</f>
        <v>2678.8</v>
      </c>
    </row>
    <row r="14" spans="1:8" ht="12.75">
      <c r="A14" s="3" t="s">
        <v>6</v>
      </c>
      <c r="B14" s="25">
        <f>МР!B15+'Св П'!B14</f>
        <v>219.1</v>
      </c>
      <c r="C14" s="25">
        <f>МР!C15+'Св П'!C14</f>
        <v>228.1</v>
      </c>
      <c r="D14" s="6">
        <f t="shared" si="0"/>
        <v>104.1077133728891</v>
      </c>
      <c r="E14" s="25">
        <f>МР!E15+'Св П'!E14</f>
        <v>228.1</v>
      </c>
      <c r="F14" s="25">
        <f>МР!F15+'Св П'!F14</f>
        <v>607.5</v>
      </c>
      <c r="G14" s="35">
        <f t="shared" si="1"/>
        <v>37.547325102880656</v>
      </c>
      <c r="H14" s="34">
        <f t="shared" si="2"/>
        <v>-379.4</v>
      </c>
    </row>
    <row r="15" spans="1:11" ht="12.75">
      <c r="A15" s="3" t="s">
        <v>7</v>
      </c>
      <c r="B15" s="25">
        <f>МР!B16+'Св П'!B15</f>
        <v>284.5</v>
      </c>
      <c r="C15" s="25">
        <f>МР!C16+'Св П'!C15</f>
        <v>326.40000000000003</v>
      </c>
      <c r="D15" s="6">
        <f t="shared" si="0"/>
        <v>114.72759226713534</v>
      </c>
      <c r="E15" s="25">
        <f>МР!E16+'Св П'!E15</f>
        <v>92.39999999999999</v>
      </c>
      <c r="F15" s="25">
        <f>МР!F16+'Св П'!F15</f>
        <v>-47.29999999999998</v>
      </c>
      <c r="G15" s="35">
        <f t="shared" si="1"/>
        <v>-690.0634249471462</v>
      </c>
      <c r="H15" s="34">
        <f t="shared" si="2"/>
        <v>373.70000000000005</v>
      </c>
      <c r="K15" t="s">
        <v>1</v>
      </c>
    </row>
    <row r="16" spans="1:8" ht="12.75">
      <c r="A16" s="3" t="s">
        <v>8</v>
      </c>
      <c r="B16" s="25">
        <f>МР!B17+'Св П'!B16</f>
        <v>2099.5</v>
      </c>
      <c r="C16" s="25">
        <f>МР!C17+'Св П'!C16</f>
        <v>2114.2</v>
      </c>
      <c r="D16" s="6">
        <f t="shared" si="0"/>
        <v>100.70016670635864</v>
      </c>
      <c r="E16" s="25">
        <f>МР!E17+'Св П'!E16</f>
        <v>278.9</v>
      </c>
      <c r="F16" s="25">
        <f>МР!F17+'Св П'!F16</f>
        <v>1889.9</v>
      </c>
      <c r="G16" s="35">
        <f t="shared" si="1"/>
        <v>111.86835282290066</v>
      </c>
      <c r="H16" s="34">
        <f t="shared" si="2"/>
        <v>224.29999999999973</v>
      </c>
    </row>
    <row r="17" spans="1:9" ht="12.75">
      <c r="A17" s="7" t="s">
        <v>9</v>
      </c>
      <c r="B17" s="25">
        <f>МР!B19+'Св П'!B17</f>
        <v>670.5</v>
      </c>
      <c r="C17" s="25">
        <f>МР!C19+'Св П'!C17</f>
        <v>689.1999999999999</v>
      </c>
      <c r="D17" s="6">
        <f t="shared" si="0"/>
        <v>102.7889634601044</v>
      </c>
      <c r="E17" s="25">
        <f>МР!E19+'Св П'!E17</f>
        <v>217.20000000000002</v>
      </c>
      <c r="F17" s="25">
        <f>МР!F19+'Св П'!F17</f>
        <v>577.8000000000001</v>
      </c>
      <c r="G17" s="35">
        <f t="shared" si="1"/>
        <v>119.28002769124262</v>
      </c>
      <c r="H17" s="34">
        <f t="shared" si="2"/>
        <v>111.39999999999986</v>
      </c>
      <c r="I17" t="s">
        <v>1</v>
      </c>
    </row>
    <row r="18" spans="1:8" ht="39" hidden="1">
      <c r="A18" s="8" t="s">
        <v>14</v>
      </c>
      <c r="B18" s="25">
        <f>МР!B20+'Св П'!B18</f>
        <v>0</v>
      </c>
      <c r="C18" s="25">
        <f>МР!C20+'Св П'!C18</f>
        <v>0</v>
      </c>
      <c r="D18" s="6" t="e">
        <f t="shared" si="0"/>
        <v>#DIV/0!</v>
      </c>
      <c r="E18" s="25">
        <f>МР!E20+'Св П'!E18</f>
        <v>0</v>
      </c>
      <c r="F18" s="25">
        <f>МР!F20+'Св П'!F18</f>
        <v>0</v>
      </c>
      <c r="G18" s="35" t="e">
        <f t="shared" si="1"/>
        <v>#DIV/0!</v>
      </c>
      <c r="H18" s="34">
        <f t="shared" si="2"/>
        <v>0</v>
      </c>
    </row>
    <row r="19" spans="1:8" ht="12.75">
      <c r="A19" s="9" t="s">
        <v>53</v>
      </c>
      <c r="B19" s="25">
        <f>МР!B21+'Св П'!B19</f>
        <v>7049.9</v>
      </c>
      <c r="C19" s="25">
        <f>МР!C21+'Св П'!C19</f>
        <v>9425.6</v>
      </c>
      <c r="D19" s="6">
        <f t="shared" si="0"/>
        <v>133.69835033121038</v>
      </c>
      <c r="E19" s="25">
        <f>МР!E21+'Св П'!E19</f>
        <v>5565.8</v>
      </c>
      <c r="F19" s="25">
        <f>МР!F21+'Св П'!F19</f>
        <v>7754</v>
      </c>
      <c r="G19" s="35">
        <f t="shared" si="1"/>
        <v>121.55790559711117</v>
      </c>
      <c r="H19" s="34">
        <f t="shared" si="2"/>
        <v>1671.6000000000004</v>
      </c>
    </row>
    <row r="20" spans="1:11" ht="26.25">
      <c r="A20" s="3" t="s">
        <v>10</v>
      </c>
      <c r="B20" s="25">
        <f>МР!B22+'Св П'!B20</f>
        <v>90</v>
      </c>
      <c r="C20" s="25">
        <f>МР!C22+'Св П'!C20</f>
        <v>1801.8</v>
      </c>
      <c r="D20" s="6">
        <f t="shared" si="0"/>
        <v>2002</v>
      </c>
      <c r="E20" s="25">
        <f>МР!E22+'Св П'!E20</f>
        <v>1773.1</v>
      </c>
      <c r="F20" s="25">
        <f>МР!F22+'Св П'!F20</f>
        <v>58.8</v>
      </c>
      <c r="G20" s="35">
        <f t="shared" si="1"/>
        <v>3064.285714285714</v>
      </c>
      <c r="H20" s="34">
        <f t="shared" si="2"/>
        <v>1743</v>
      </c>
      <c r="K20" t="s">
        <v>1</v>
      </c>
    </row>
    <row r="21" spans="1:8" ht="26.25">
      <c r="A21" s="3" t="s">
        <v>75</v>
      </c>
      <c r="B21" s="25">
        <f>МР!B23+'Св П'!B21</f>
        <v>2565.9</v>
      </c>
      <c r="C21" s="25">
        <f>МР!C23+'Св П'!C21</f>
        <v>2828.3</v>
      </c>
      <c r="D21" s="6">
        <f t="shared" si="0"/>
        <v>110.22643127167855</v>
      </c>
      <c r="E21" s="25">
        <f>МР!E23+'Св П'!E21</f>
        <v>1361.7</v>
      </c>
      <c r="F21" s="25">
        <f>МР!F23+'Св П'!F21</f>
        <v>1423.1999999999998</v>
      </c>
      <c r="G21" s="35">
        <f t="shared" si="1"/>
        <v>198.72821810005627</v>
      </c>
      <c r="H21" s="34">
        <f t="shared" si="2"/>
        <v>1405.1000000000004</v>
      </c>
    </row>
    <row r="22" spans="1:8" ht="12.75">
      <c r="A22" s="3" t="s">
        <v>11</v>
      </c>
      <c r="B22" s="25">
        <f>МР!B24+'Св П'!B22</f>
        <v>249</v>
      </c>
      <c r="C22" s="25">
        <f>МР!C24+'Св П'!C22</f>
        <v>299.5</v>
      </c>
      <c r="D22" s="6">
        <f t="shared" si="0"/>
        <v>120.28112449799198</v>
      </c>
      <c r="E22" s="25">
        <f>МР!E24+'Св П'!E22</f>
        <v>135.3</v>
      </c>
      <c r="F22" s="25">
        <f>МР!F24+'Св П'!F22</f>
        <v>2601.9</v>
      </c>
      <c r="G22" s="35">
        <f t="shared" si="1"/>
        <v>11.510819016872285</v>
      </c>
      <c r="H22" s="34">
        <f t="shared" si="2"/>
        <v>-2302.4</v>
      </c>
    </row>
    <row r="23" spans="1:8" ht="12.75">
      <c r="A23" s="3" t="s">
        <v>12</v>
      </c>
      <c r="B23" s="25">
        <f>МР!B25+'Св П'!B23</f>
        <v>800</v>
      </c>
      <c r="C23" s="25">
        <f>МР!C25+'Св П'!C23</f>
        <v>1120.3</v>
      </c>
      <c r="D23" s="6">
        <f t="shared" si="0"/>
        <v>140.0375</v>
      </c>
      <c r="E23" s="25">
        <f>МР!E25+'Св П'!E23</f>
        <v>1052.7</v>
      </c>
      <c r="F23" s="25">
        <f>МР!F25+'Св П'!F23</f>
        <v>484.20000000000005</v>
      </c>
      <c r="G23" s="35">
        <f t="shared" si="1"/>
        <v>231.3713341594382</v>
      </c>
      <c r="H23" s="34">
        <f t="shared" si="2"/>
        <v>636.0999999999999</v>
      </c>
    </row>
    <row r="24" spans="1:8" ht="12.75">
      <c r="A24" s="3" t="s">
        <v>13</v>
      </c>
      <c r="B24" s="25">
        <f>МР!B26+'Св П'!B24</f>
        <v>310</v>
      </c>
      <c r="C24" s="25">
        <f>МР!C26+'Св П'!C24</f>
        <v>309.9</v>
      </c>
      <c r="D24" s="6">
        <v>0</v>
      </c>
      <c r="E24" s="25">
        <f>МР!E26+'Св П'!E24</f>
        <v>256.7</v>
      </c>
      <c r="F24" s="25">
        <f>МР!F26+'Св П'!F24</f>
        <v>29.6</v>
      </c>
      <c r="G24" s="35">
        <v>0</v>
      </c>
      <c r="H24" s="34">
        <f t="shared" si="2"/>
        <v>280.29999999999995</v>
      </c>
    </row>
    <row r="25" spans="1:8" ht="26.25">
      <c r="A25" s="8" t="s">
        <v>41</v>
      </c>
      <c r="B25" s="25">
        <f>МР!B27+'Св П'!B25</f>
        <v>3035</v>
      </c>
      <c r="C25" s="25">
        <f>МР!C27+'Св П'!C25</f>
        <v>3065.8</v>
      </c>
      <c r="D25" s="6">
        <f t="shared" si="0"/>
        <v>101.01482701812192</v>
      </c>
      <c r="E25" s="25">
        <f>МР!E27+'Св П'!E25</f>
        <v>986.3000000000001</v>
      </c>
      <c r="F25" s="25">
        <f>МР!F27+'Св П'!F25</f>
        <v>3156.3</v>
      </c>
      <c r="G25" s="35">
        <f t="shared" si="1"/>
        <v>97.13271868960491</v>
      </c>
      <c r="H25" s="34">
        <f t="shared" si="2"/>
        <v>-90.5</v>
      </c>
    </row>
    <row r="26" spans="1:8" ht="12.75">
      <c r="A26" s="9" t="s">
        <v>15</v>
      </c>
      <c r="B26" s="25">
        <f>МР!B28+'Св П'!B26</f>
        <v>34331.8</v>
      </c>
      <c r="C26" s="25">
        <f>МР!C28+'Св П'!C26</f>
        <v>37442</v>
      </c>
      <c r="D26" s="6">
        <f t="shared" si="0"/>
        <v>109.05923953885319</v>
      </c>
      <c r="E26" s="25">
        <f>МР!E28+'Св П'!E26</f>
        <v>15043.099999999999</v>
      </c>
      <c r="F26" s="25">
        <f>МР!F28+'Св П'!F26</f>
        <v>27527.6</v>
      </c>
      <c r="G26" s="35">
        <f t="shared" si="1"/>
        <v>136.01621645185196</v>
      </c>
      <c r="H26" s="34">
        <f t="shared" si="2"/>
        <v>9914.400000000001</v>
      </c>
    </row>
    <row r="27" spans="1:11" ht="12.75">
      <c r="A27" s="7" t="s">
        <v>36</v>
      </c>
      <c r="B27" s="25">
        <v>0</v>
      </c>
      <c r="C27" s="25">
        <v>320</v>
      </c>
      <c r="D27" s="6" t="e">
        <f t="shared" si="0"/>
        <v>#DIV/0!</v>
      </c>
      <c r="E27" s="25">
        <v>300</v>
      </c>
      <c r="F27" s="25">
        <v>0</v>
      </c>
      <c r="G27" s="35" t="e">
        <f t="shared" si="1"/>
        <v>#DIV/0!</v>
      </c>
      <c r="H27" s="34">
        <f t="shared" si="2"/>
        <v>320</v>
      </c>
      <c r="K27" t="s">
        <v>1</v>
      </c>
    </row>
    <row r="28" spans="1:9" ht="12.75">
      <c r="A28" s="9" t="s">
        <v>16</v>
      </c>
      <c r="B28" s="25">
        <f>МР!B30+'Св П'!B28</f>
        <v>34331.8</v>
      </c>
      <c r="C28" s="25">
        <f>МР!C30+'Св П'!C28</f>
        <v>37762</v>
      </c>
      <c r="D28" s="6">
        <f t="shared" si="0"/>
        <v>109.99132000069905</v>
      </c>
      <c r="E28" s="25">
        <f>МР!E30+'Св П'!E28</f>
        <v>15343.099999999999</v>
      </c>
      <c r="F28" s="25">
        <f>МР!F30+'Св П'!F28</f>
        <v>27527.6</v>
      </c>
      <c r="G28" s="35">
        <f t="shared" si="1"/>
        <v>137.1786861186591</v>
      </c>
      <c r="H28" s="34">
        <f t="shared" si="2"/>
        <v>10234.400000000001</v>
      </c>
      <c r="I28" t="s">
        <v>1</v>
      </c>
    </row>
    <row r="29" spans="1:8" ht="12.75">
      <c r="A29" s="3" t="s">
        <v>17</v>
      </c>
      <c r="B29" s="25">
        <v>48424.7</v>
      </c>
      <c r="C29" s="25">
        <v>48424.7</v>
      </c>
      <c r="D29" s="6">
        <f t="shared" si="0"/>
        <v>100</v>
      </c>
      <c r="E29" s="25">
        <v>19094.7</v>
      </c>
      <c r="F29" s="25">
        <v>43960.6</v>
      </c>
      <c r="G29" s="35">
        <f t="shared" si="1"/>
        <v>110.15477495757564</v>
      </c>
      <c r="H29" s="34">
        <f t="shared" si="2"/>
        <v>4464.0999999999985</v>
      </c>
    </row>
    <row r="30" spans="1:8" ht="26.25">
      <c r="A30" s="3" t="s">
        <v>18</v>
      </c>
      <c r="B30" s="25">
        <v>62062.5</v>
      </c>
      <c r="C30" s="25">
        <v>62062.5</v>
      </c>
      <c r="D30" s="6">
        <f t="shared" si="0"/>
        <v>100</v>
      </c>
      <c r="E30" s="25">
        <v>21594</v>
      </c>
      <c r="F30" s="25">
        <v>46542</v>
      </c>
      <c r="G30" s="35">
        <f t="shared" si="1"/>
        <v>133.3472992136135</v>
      </c>
      <c r="H30" s="34">
        <f t="shared" si="2"/>
        <v>15520.5</v>
      </c>
    </row>
    <row r="31" spans="1:8" ht="15.75" customHeight="1">
      <c r="A31" s="3" t="s">
        <v>64</v>
      </c>
      <c r="B31" s="25">
        <v>2011.6</v>
      </c>
      <c r="C31" s="25">
        <v>2011.6</v>
      </c>
      <c r="D31" s="6">
        <f t="shared" si="0"/>
        <v>100</v>
      </c>
      <c r="E31" s="25">
        <v>1534</v>
      </c>
      <c r="F31" s="25">
        <v>65882</v>
      </c>
      <c r="G31" s="35">
        <f t="shared" si="1"/>
        <v>3.0533377857381376</v>
      </c>
      <c r="H31" s="34">
        <f t="shared" si="2"/>
        <v>-63870.4</v>
      </c>
    </row>
    <row r="32" spans="1:8" ht="12.75">
      <c r="A32" s="3" t="s">
        <v>21</v>
      </c>
      <c r="B32" s="25">
        <f>SUM(B29:B31)</f>
        <v>112498.8</v>
      </c>
      <c r="C32" s="25">
        <f>SUM(C29:C31)</f>
        <v>112498.8</v>
      </c>
      <c r="D32" s="6">
        <f t="shared" si="0"/>
        <v>100</v>
      </c>
      <c r="E32" s="25">
        <f>SUM(E29:E31)</f>
        <v>42222.7</v>
      </c>
      <c r="F32" s="25">
        <f>SUM(F29:F31)</f>
        <v>156384.6</v>
      </c>
      <c r="G32" s="35">
        <f t="shared" si="1"/>
        <v>71.93726236470854</v>
      </c>
      <c r="H32" s="34">
        <f t="shared" si="2"/>
        <v>-43885.8</v>
      </c>
    </row>
    <row r="33" spans="1:8" ht="12.75">
      <c r="A33" s="3" t="s">
        <v>69</v>
      </c>
      <c r="B33" s="25">
        <v>0</v>
      </c>
      <c r="C33" s="25">
        <v>0</v>
      </c>
      <c r="D33" s="6">
        <v>0</v>
      </c>
      <c r="E33" s="25">
        <f>C33</f>
        <v>0</v>
      </c>
      <c r="F33" s="25">
        <v>0</v>
      </c>
      <c r="G33" s="35" t="e">
        <f t="shared" si="1"/>
        <v>#DIV/0!</v>
      </c>
      <c r="H33" s="34">
        <f t="shared" si="2"/>
        <v>0</v>
      </c>
    </row>
    <row r="34" spans="1:8" ht="12.75">
      <c r="A34" s="3" t="s">
        <v>68</v>
      </c>
      <c r="B34" s="25">
        <v>0</v>
      </c>
      <c r="C34" s="25">
        <v>-6854.9</v>
      </c>
      <c r="D34" s="6">
        <v>0</v>
      </c>
      <c r="E34" s="25">
        <v>0</v>
      </c>
      <c r="F34" s="25">
        <v>-379.9</v>
      </c>
      <c r="G34" s="35">
        <f t="shared" si="1"/>
        <v>1804.395893656225</v>
      </c>
      <c r="H34" s="34">
        <f t="shared" si="2"/>
        <v>-6475</v>
      </c>
    </row>
    <row r="35" spans="1:8" ht="12.75">
      <c r="A35" s="41" t="s">
        <v>40</v>
      </c>
      <c r="B35" s="25">
        <v>2257.5</v>
      </c>
      <c r="C35" s="25">
        <v>2257.5</v>
      </c>
      <c r="D35" s="6">
        <v>0</v>
      </c>
      <c r="E35" s="25">
        <v>918.4</v>
      </c>
      <c r="F35" s="25">
        <v>2791.4</v>
      </c>
      <c r="G35" s="35">
        <f t="shared" si="1"/>
        <v>80.87339686178979</v>
      </c>
      <c r="H35" s="34">
        <f t="shared" si="2"/>
        <v>-533.9000000000001</v>
      </c>
    </row>
    <row r="36" spans="1:8" ht="7.5" customHeight="1">
      <c r="A36" s="3"/>
      <c r="B36" s="25"/>
      <c r="C36" s="25"/>
      <c r="D36" s="6"/>
      <c r="E36" s="6"/>
      <c r="F36" s="25"/>
      <c r="G36" s="35"/>
      <c r="H36" s="34"/>
    </row>
    <row r="37" spans="1:8" ht="15.75" customHeight="1">
      <c r="A37" s="3" t="s">
        <v>116</v>
      </c>
      <c r="B37" s="25">
        <v>0</v>
      </c>
      <c r="C37" s="25">
        <v>-77.7</v>
      </c>
      <c r="D37" s="6">
        <v>0</v>
      </c>
      <c r="E37" s="6">
        <v>-77.7</v>
      </c>
      <c r="F37" s="25"/>
      <c r="G37" s="35"/>
      <c r="H37" s="34"/>
    </row>
    <row r="38" spans="1:10" ht="12.75">
      <c r="A38" s="9" t="s">
        <v>23</v>
      </c>
      <c r="B38" s="25">
        <f>B28+B32+B33+B34+B35</f>
        <v>149088.1</v>
      </c>
      <c r="C38" s="25">
        <f>C28+C32+C33+C34+C35+C37</f>
        <v>145585.69999999998</v>
      </c>
      <c r="D38" s="25">
        <f t="shared" si="0"/>
        <v>97.65078500564431</v>
      </c>
      <c r="E38" s="25">
        <f>E28+E32+E33+E34+E35+E37</f>
        <v>58406.5</v>
      </c>
      <c r="F38" s="25">
        <f>F28+F32+F33+F34+F35</f>
        <v>186323.7</v>
      </c>
      <c r="G38" s="35">
        <f t="shared" si="1"/>
        <v>78.13590004921541</v>
      </c>
      <c r="H38" s="34">
        <f t="shared" si="2"/>
        <v>-40738.00000000003</v>
      </c>
      <c r="I38" s="21"/>
      <c r="J38" s="21"/>
    </row>
    <row r="39" spans="1:8" ht="12.75">
      <c r="A39" s="10" t="s">
        <v>24</v>
      </c>
      <c r="B39" s="25"/>
      <c r="C39" s="25"/>
      <c r="D39" s="6"/>
      <c r="E39" s="6"/>
      <c r="F39" s="25"/>
      <c r="G39" s="35"/>
      <c r="H39" s="34"/>
    </row>
    <row r="40" spans="1:8" ht="12.75">
      <c r="A40" s="11" t="s">
        <v>51</v>
      </c>
      <c r="B40" s="25">
        <v>20802</v>
      </c>
      <c r="C40" s="25">
        <v>20729.9</v>
      </c>
      <c r="D40" s="6">
        <f t="shared" si="0"/>
        <v>99.65339871166235</v>
      </c>
      <c r="E40" s="25">
        <v>7158.8</v>
      </c>
      <c r="F40" s="25">
        <v>15993.2</v>
      </c>
      <c r="G40" s="35">
        <f t="shared" si="1"/>
        <v>129.61696220893882</v>
      </c>
      <c r="H40" s="34">
        <f t="shared" si="2"/>
        <v>4736.700000000001</v>
      </c>
    </row>
    <row r="41" spans="1:8" ht="12.75">
      <c r="A41" s="11" t="s">
        <v>25</v>
      </c>
      <c r="B41" s="25">
        <v>333.2</v>
      </c>
      <c r="C41" s="25">
        <v>333.2</v>
      </c>
      <c r="D41" s="6">
        <f t="shared" si="0"/>
        <v>100</v>
      </c>
      <c r="E41" s="25">
        <v>141.3</v>
      </c>
      <c r="F41" s="25">
        <v>258</v>
      </c>
      <c r="G41" s="35">
        <f t="shared" si="1"/>
        <v>129.14728682170542</v>
      </c>
      <c r="H41" s="34">
        <f t="shared" si="2"/>
        <v>75.19999999999999</v>
      </c>
    </row>
    <row r="42" spans="1:10" ht="23.25" customHeight="1">
      <c r="A42" s="11" t="s">
        <v>73</v>
      </c>
      <c r="B42" s="25">
        <v>352</v>
      </c>
      <c r="C42" s="25">
        <v>347.7</v>
      </c>
      <c r="D42" s="6">
        <f t="shared" si="0"/>
        <v>98.7784090909091</v>
      </c>
      <c r="E42" s="25">
        <v>134.3</v>
      </c>
      <c r="F42" s="25">
        <v>131</v>
      </c>
      <c r="G42" s="35">
        <f t="shared" si="1"/>
        <v>265.41984732824426</v>
      </c>
      <c r="H42" s="34">
        <f t="shared" si="2"/>
        <v>216.7</v>
      </c>
      <c r="J42" t="s">
        <v>1</v>
      </c>
    </row>
    <row r="43" spans="1:8" ht="12.75">
      <c r="A43" s="11" t="s">
        <v>27</v>
      </c>
      <c r="B43" s="25">
        <v>18192.3</v>
      </c>
      <c r="C43" s="25">
        <v>18185.7</v>
      </c>
      <c r="D43" s="6">
        <f t="shared" si="0"/>
        <v>99.96372091489258</v>
      </c>
      <c r="E43" s="25">
        <v>6962.9</v>
      </c>
      <c r="F43" s="25">
        <v>10198.1</v>
      </c>
      <c r="G43" s="35">
        <f t="shared" si="1"/>
        <v>178.3243937596219</v>
      </c>
      <c r="H43" s="34">
        <f t="shared" si="2"/>
        <v>7987.6</v>
      </c>
    </row>
    <row r="44" spans="1:8" ht="12.75">
      <c r="A44" s="11" t="s">
        <v>28</v>
      </c>
      <c r="B44" s="25">
        <v>8062</v>
      </c>
      <c r="C44" s="25">
        <v>8056.6</v>
      </c>
      <c r="D44" s="6">
        <f t="shared" si="0"/>
        <v>99.93301910195981</v>
      </c>
      <c r="E44" s="25">
        <v>3396.7</v>
      </c>
      <c r="F44" s="25">
        <v>80738</v>
      </c>
      <c r="G44" s="35">
        <f t="shared" si="1"/>
        <v>9.978696524560926</v>
      </c>
      <c r="H44" s="34">
        <f t="shared" si="2"/>
        <v>-72681.4</v>
      </c>
    </row>
    <row r="45" spans="1:8" ht="12.75">
      <c r="A45" s="11" t="s">
        <v>29</v>
      </c>
      <c r="B45" s="25">
        <f>МР!B47+'Св П'!B45</f>
        <v>0</v>
      </c>
      <c r="C45" s="25">
        <v>0</v>
      </c>
      <c r="D45" s="6">
        <v>0</v>
      </c>
      <c r="E45" s="25">
        <f aca="true" t="shared" si="3" ref="E45:E51">C45</f>
        <v>0</v>
      </c>
      <c r="F45" s="25">
        <v>0</v>
      </c>
      <c r="G45" s="35">
        <v>0</v>
      </c>
      <c r="H45" s="34">
        <f t="shared" si="2"/>
        <v>0</v>
      </c>
    </row>
    <row r="46" spans="1:8" ht="15" customHeight="1">
      <c r="A46" s="11" t="s">
        <v>30</v>
      </c>
      <c r="B46" s="25">
        <v>83599.1</v>
      </c>
      <c r="C46" s="25">
        <v>83574.2</v>
      </c>
      <c r="D46" s="6">
        <f t="shared" si="0"/>
        <v>99.97021499035276</v>
      </c>
      <c r="E46" s="25">
        <v>34558.3</v>
      </c>
      <c r="F46" s="25">
        <v>69573.1</v>
      </c>
      <c r="G46" s="35">
        <f t="shared" si="1"/>
        <v>120.12430091515253</v>
      </c>
      <c r="H46" s="34">
        <f t="shared" si="2"/>
        <v>14001.099999999991</v>
      </c>
    </row>
    <row r="47" spans="1:8" ht="12.75">
      <c r="A47" s="11" t="s">
        <v>31</v>
      </c>
      <c r="B47" s="25">
        <v>13262.9</v>
      </c>
      <c r="C47" s="25">
        <v>13253.3</v>
      </c>
      <c r="D47" s="6">
        <f t="shared" si="0"/>
        <v>99.92761764018428</v>
      </c>
      <c r="E47" s="25">
        <v>4007.7</v>
      </c>
      <c r="F47" s="25">
        <v>6413.9</v>
      </c>
      <c r="G47" s="35">
        <f t="shared" si="1"/>
        <v>206.6340292177926</v>
      </c>
      <c r="H47" s="34">
        <f t="shared" si="2"/>
        <v>6839.4</v>
      </c>
    </row>
    <row r="48" spans="1:8" ht="12.75">
      <c r="A48" s="11" t="s">
        <v>66</v>
      </c>
      <c r="B48" s="25">
        <f>МР!B50+'Св П'!B48</f>
        <v>0</v>
      </c>
      <c r="C48" s="25">
        <v>0</v>
      </c>
      <c r="D48" s="6" t="e">
        <f t="shared" si="0"/>
        <v>#DIV/0!</v>
      </c>
      <c r="E48" s="25">
        <f t="shared" si="3"/>
        <v>0</v>
      </c>
      <c r="F48" s="25">
        <v>50</v>
      </c>
      <c r="G48" s="35">
        <f t="shared" si="1"/>
        <v>0</v>
      </c>
      <c r="H48" s="34">
        <f t="shared" si="2"/>
        <v>-50</v>
      </c>
    </row>
    <row r="49" spans="1:8" ht="12.75">
      <c r="A49" s="11" t="s">
        <v>32</v>
      </c>
      <c r="B49" s="25">
        <v>7125.6</v>
      </c>
      <c r="C49" s="25">
        <v>7120.6</v>
      </c>
      <c r="D49" s="6">
        <f t="shared" si="0"/>
        <v>99.92983047041652</v>
      </c>
      <c r="E49" s="25">
        <v>2378.9</v>
      </c>
      <c r="F49" s="25">
        <v>7552.7</v>
      </c>
      <c r="G49" s="35">
        <f t="shared" si="1"/>
        <v>94.27886716008845</v>
      </c>
      <c r="H49" s="34">
        <f t="shared" si="2"/>
        <v>-432.09999999999945</v>
      </c>
    </row>
    <row r="50" spans="1:8" ht="12.75">
      <c r="A50" s="11" t="s">
        <v>65</v>
      </c>
      <c r="B50" s="25">
        <v>2971</v>
      </c>
      <c r="C50" s="25">
        <v>2964.3</v>
      </c>
      <c r="D50" s="6">
        <f t="shared" si="0"/>
        <v>99.7744867048132</v>
      </c>
      <c r="E50" s="25">
        <v>1167.3</v>
      </c>
      <c r="F50" s="25">
        <v>2037.4</v>
      </c>
      <c r="G50" s="35">
        <f t="shared" si="1"/>
        <v>145.4942573868656</v>
      </c>
      <c r="H50" s="34">
        <f t="shared" si="2"/>
        <v>926.9000000000001</v>
      </c>
    </row>
    <row r="51" spans="1:8" ht="12.75">
      <c r="A51" s="11" t="s">
        <v>67</v>
      </c>
      <c r="B51" s="25">
        <f>МР!B53+'Св П'!B51</f>
        <v>0</v>
      </c>
      <c r="C51" s="25">
        <v>0</v>
      </c>
      <c r="D51" s="6" t="e">
        <f t="shared" si="0"/>
        <v>#DIV/0!</v>
      </c>
      <c r="E51" s="25">
        <f t="shared" si="3"/>
        <v>0</v>
      </c>
      <c r="F51" s="25">
        <v>0</v>
      </c>
      <c r="G51" s="35" t="e">
        <f t="shared" si="1"/>
        <v>#DIV/0!</v>
      </c>
      <c r="H51" s="34">
        <f t="shared" si="2"/>
        <v>0</v>
      </c>
    </row>
    <row r="52" spans="1:8" ht="12.75">
      <c r="A52" s="11" t="s">
        <v>56</v>
      </c>
      <c r="B52" s="25">
        <v>0</v>
      </c>
      <c r="C52" s="25">
        <v>0</v>
      </c>
      <c r="D52" s="6" t="e">
        <f t="shared" si="0"/>
        <v>#DIV/0!</v>
      </c>
      <c r="E52" s="25">
        <f>C52</f>
        <v>0</v>
      </c>
      <c r="F52" s="25">
        <v>0</v>
      </c>
      <c r="G52" s="35">
        <v>0</v>
      </c>
      <c r="H52" s="34">
        <f t="shared" si="2"/>
        <v>0</v>
      </c>
    </row>
    <row r="53" spans="1:8" ht="12.75">
      <c r="A53" s="12" t="s">
        <v>33</v>
      </c>
      <c r="B53" s="25">
        <f>B40+B41+B42+B43+B44+B45+B46+B47+B48+B49+B50+B51+B52</f>
        <v>154700.1</v>
      </c>
      <c r="C53" s="25">
        <f>C40+C41+C42+C43+C44+C45+C46+C47+C48+C49+C50+C51+C52</f>
        <v>154565.49999999997</v>
      </c>
      <c r="D53" s="25">
        <f t="shared" si="0"/>
        <v>99.9129929457059</v>
      </c>
      <c r="E53" s="25">
        <f>SUM(E40:E52)</f>
        <v>59906.200000000004</v>
      </c>
      <c r="F53" s="25">
        <f>F40+F41+F42+F43+F44+F45+F46+F47+F48+F49+F50+F51+F52</f>
        <v>192945.40000000002</v>
      </c>
      <c r="G53" s="35">
        <f t="shared" si="1"/>
        <v>80.10841409020372</v>
      </c>
      <c r="H53" s="34">
        <f t="shared" si="2"/>
        <v>-38379.90000000005</v>
      </c>
    </row>
    <row r="54" spans="1:8" ht="12.75" hidden="1">
      <c r="A54" s="12"/>
      <c r="B54" s="30"/>
      <c r="C54" s="25"/>
      <c r="D54" s="25"/>
      <c r="E54" s="25"/>
      <c r="F54" s="25"/>
      <c r="G54" s="69"/>
      <c r="H54" s="70"/>
    </row>
    <row r="55" spans="1:8" ht="12.75" hidden="1">
      <c r="A55" s="12"/>
      <c r="B55" s="30"/>
      <c r="C55" s="25"/>
      <c r="D55" s="25"/>
      <c r="E55" s="25"/>
      <c r="F55" s="25"/>
      <c r="G55" s="69"/>
      <c r="H55" s="70"/>
    </row>
    <row r="56" spans="1:8" ht="12.75">
      <c r="A56" s="12"/>
      <c r="B56" s="30"/>
      <c r="C56" s="25"/>
      <c r="D56" s="25"/>
      <c r="E56" s="25"/>
      <c r="F56" s="25"/>
      <c r="G56" s="69"/>
      <c r="H56" s="70"/>
    </row>
    <row r="57" spans="1:6" ht="12.75">
      <c r="A57" s="14" t="s">
        <v>104</v>
      </c>
      <c r="B57" s="30">
        <f>МР!B57+Сенг!B55+Силик!B55+'Кр Гул'!B55+Елаур!B55+НСлоб!B55+Туш!B55</f>
        <v>53408.9</v>
      </c>
      <c r="C57" s="13"/>
      <c r="D57" s="6"/>
      <c r="E57" s="6"/>
      <c r="F57" s="6"/>
    </row>
    <row r="58" spans="1:6" ht="12.75">
      <c r="A58" s="11" t="s">
        <v>60</v>
      </c>
      <c r="B58" s="30">
        <f>C38</f>
        <v>145585.69999999998</v>
      </c>
      <c r="C58" s="13"/>
      <c r="D58" s="6"/>
      <c r="E58" s="6"/>
      <c r="F58" s="6"/>
    </row>
    <row r="59" spans="1:6" ht="12.75">
      <c r="A59" s="14" t="s">
        <v>90</v>
      </c>
      <c r="B59" s="30">
        <f>B57+B58</f>
        <v>198994.59999999998</v>
      </c>
      <c r="C59" s="13"/>
      <c r="D59" s="6"/>
      <c r="E59" s="6"/>
      <c r="F59" s="6"/>
    </row>
    <row r="60" spans="1:6" ht="12.75">
      <c r="A60" s="3" t="s">
        <v>91</v>
      </c>
      <c r="B60" s="30">
        <f>C53</f>
        <v>154565.49999999997</v>
      </c>
      <c r="C60" s="13"/>
      <c r="D60" s="6"/>
      <c r="E60" s="6"/>
      <c r="F60" s="6"/>
    </row>
    <row r="61" spans="1:6" ht="12.75">
      <c r="A61" s="9" t="s">
        <v>62</v>
      </c>
      <c r="B61" s="62">
        <f>B60</f>
        <v>154565.49999999997</v>
      </c>
      <c r="C61" s="15"/>
      <c r="D61" s="6"/>
      <c r="E61" s="6"/>
      <c r="F61" s="6"/>
    </row>
    <row r="62" spans="1:6" ht="12.75">
      <c r="A62" s="44" t="s">
        <v>117</v>
      </c>
      <c r="B62" s="25">
        <f>B59-B61</f>
        <v>44429.100000000006</v>
      </c>
      <c r="C62" s="15"/>
      <c r="D62" s="6"/>
      <c r="E62" s="6"/>
      <c r="F62" s="6"/>
    </row>
    <row r="63" spans="1:5" ht="12.75">
      <c r="A63" s="22" t="s">
        <v>34</v>
      </c>
      <c r="B63" s="32"/>
      <c r="C63" s="16"/>
      <c r="D63" s="17"/>
      <c r="E63" s="18"/>
    </row>
    <row r="64" spans="1:3" ht="14.25" customHeight="1" hidden="1">
      <c r="A64" s="73" t="s">
        <v>81</v>
      </c>
      <c r="B64" s="61">
        <v>0</v>
      </c>
      <c r="C64" s="60"/>
    </row>
    <row r="65" spans="1:3" ht="17.25" customHeight="1" hidden="1">
      <c r="A65" s="73" t="s">
        <v>95</v>
      </c>
      <c r="B65" s="61"/>
      <c r="C65" s="60"/>
    </row>
    <row r="66" spans="1:3" ht="12.75" hidden="1">
      <c r="A66" s="73" t="s">
        <v>83</v>
      </c>
      <c r="B66" s="68"/>
      <c r="C66" s="60"/>
    </row>
    <row r="67" spans="1:3" ht="12.75" hidden="1">
      <c r="A67" s="73" t="s">
        <v>77</v>
      </c>
      <c r="B67" s="68">
        <v>0</v>
      </c>
      <c r="C67" s="60"/>
    </row>
    <row r="68" spans="1:3" ht="16.5" customHeight="1" hidden="1">
      <c r="A68" s="73" t="s">
        <v>97</v>
      </c>
      <c r="B68" s="68">
        <v>0</v>
      </c>
      <c r="C68" s="60"/>
    </row>
    <row r="69" spans="1:3" ht="39" hidden="1">
      <c r="A69" s="73" t="s">
        <v>71</v>
      </c>
      <c r="B69" s="71">
        <v>0</v>
      </c>
      <c r="C69" s="60"/>
    </row>
    <row r="70" spans="1:3" ht="12.75" hidden="1">
      <c r="A70" s="73" t="s">
        <v>99</v>
      </c>
      <c r="B70" s="71">
        <v>0</v>
      </c>
      <c r="C70" s="60"/>
    </row>
    <row r="71" spans="1:3" ht="12" customHeight="1" hidden="1">
      <c r="A71" s="73" t="s">
        <v>92</v>
      </c>
      <c r="B71" s="71">
        <v>0</v>
      </c>
      <c r="C71" s="60"/>
    </row>
    <row r="72" spans="1:3" ht="12.75" hidden="1">
      <c r="A72" s="73" t="s">
        <v>93</v>
      </c>
      <c r="B72" s="71">
        <v>0</v>
      </c>
      <c r="C72" s="60"/>
    </row>
    <row r="73" spans="1:3" ht="12.75" hidden="1">
      <c r="A73" s="73" t="s">
        <v>100</v>
      </c>
      <c r="B73" s="71">
        <v>0</v>
      </c>
      <c r="C73" s="60"/>
    </row>
    <row r="74" spans="1:3" ht="12.75" hidden="1">
      <c r="A74" s="73" t="s">
        <v>84</v>
      </c>
      <c r="B74" s="68">
        <v>0</v>
      </c>
      <c r="C74" s="60"/>
    </row>
    <row r="75" spans="1:3" ht="12.75" hidden="1">
      <c r="A75" s="73" t="s">
        <v>79</v>
      </c>
      <c r="B75" s="68">
        <v>0</v>
      </c>
      <c r="C75" s="60"/>
    </row>
    <row r="76" spans="1:3" ht="12.75" hidden="1">
      <c r="A76" s="73" t="s">
        <v>78</v>
      </c>
      <c r="B76" s="68"/>
      <c r="C76" s="60"/>
    </row>
    <row r="77" spans="1:3" ht="12.75" hidden="1">
      <c r="A77" s="73" t="s">
        <v>98</v>
      </c>
      <c r="B77" s="68">
        <v>0</v>
      </c>
      <c r="C77" s="60"/>
    </row>
    <row r="78" spans="1:3" ht="12" customHeight="1" hidden="1">
      <c r="A78" s="73" t="s">
        <v>82</v>
      </c>
      <c r="B78" s="68"/>
      <c r="C78" s="60"/>
    </row>
    <row r="79" spans="1:3" ht="12" customHeight="1" hidden="1">
      <c r="A79" s="73" t="s">
        <v>86</v>
      </c>
      <c r="B79" s="68">
        <v>0</v>
      </c>
      <c r="C79" s="60"/>
    </row>
    <row r="80" spans="1:3" ht="15" customHeight="1" hidden="1">
      <c r="A80" s="73" t="s">
        <v>101</v>
      </c>
      <c r="B80" s="68">
        <v>0</v>
      </c>
      <c r="C80" s="60"/>
    </row>
    <row r="81" spans="1:3" ht="12.75" hidden="1">
      <c r="A81" s="73" t="s">
        <v>87</v>
      </c>
      <c r="B81" s="68">
        <v>0</v>
      </c>
      <c r="C81" s="60"/>
    </row>
    <row r="82" spans="1:3" ht="12.75" hidden="1">
      <c r="A82" s="73" t="s">
        <v>94</v>
      </c>
      <c r="B82" s="68">
        <v>0</v>
      </c>
      <c r="C82" s="60"/>
    </row>
    <row r="83" spans="1:3" ht="12.75" customHeight="1" hidden="1">
      <c r="A83" s="74" t="s">
        <v>85</v>
      </c>
      <c r="B83" s="68">
        <v>0</v>
      </c>
      <c r="C83" s="60"/>
    </row>
    <row r="84" spans="1:3" ht="13.5" customHeight="1" hidden="1">
      <c r="A84" s="74" t="s">
        <v>59</v>
      </c>
      <c r="B84" s="61"/>
      <c r="C84" s="60"/>
    </row>
    <row r="85" spans="1:3" ht="12.75">
      <c r="A85" s="75" t="s">
        <v>55</v>
      </c>
      <c r="B85" s="61">
        <v>13890.2</v>
      </c>
      <c r="C85" s="72"/>
    </row>
    <row r="86" spans="1:7" s="26" customFormat="1" ht="12.75">
      <c r="A86" s="76" t="s">
        <v>54</v>
      </c>
      <c r="B86" s="59">
        <f>SUM(B64:B85)</f>
        <v>13890.2</v>
      </c>
      <c r="G86" s="36"/>
    </row>
    <row r="88" ht="12.75">
      <c r="A88" t="s">
        <v>70</v>
      </c>
    </row>
    <row r="89" spans="1:4" ht="12.75">
      <c r="A89" t="s">
        <v>74</v>
      </c>
      <c r="D89" t="s">
        <v>96</v>
      </c>
    </row>
  </sheetData>
  <sheetProtection/>
  <mergeCells count="10">
    <mergeCell ref="H5:H6"/>
    <mergeCell ref="G5:G6"/>
    <mergeCell ref="A1:F1"/>
    <mergeCell ref="F5:F6"/>
    <mergeCell ref="E5:E6"/>
    <mergeCell ref="C5:D5"/>
    <mergeCell ref="B5:B6"/>
    <mergeCell ref="A2:F2"/>
    <mergeCell ref="A3:F3"/>
    <mergeCell ref="A4:D4"/>
  </mergeCells>
  <printOptions/>
  <pageMargins left="0.15748031496062992" right="0.15748031496062992" top="0.15748031496062992" bottom="0.15748031496062992" header="0.15748031496062992" footer="0.15748031496062992"/>
  <pageSetup fitToHeight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="150" zoomScaleNormal="150" zoomScalePageLayoutView="0" workbookViewId="0" topLeftCell="A45">
      <selection activeCell="E55" sqref="E55"/>
    </sheetView>
  </sheetViews>
  <sheetFormatPr defaultColWidth="9.00390625" defaultRowHeight="12.75"/>
  <cols>
    <col min="1" max="1" width="35.625" style="33" customWidth="1"/>
    <col min="2" max="2" width="8.50390625" style="33" customWidth="1"/>
    <col min="3" max="3" width="8.875" style="33" customWidth="1"/>
    <col min="4" max="4" width="9.00390625" style="33" customWidth="1"/>
    <col min="5" max="5" width="8.375" style="33" customWidth="1"/>
    <col min="6" max="6" width="10.125" style="33" customWidth="1"/>
    <col min="7" max="7" width="8.375" style="33" customWidth="1"/>
    <col min="8" max="8" width="9.625" style="33" customWidth="1"/>
    <col min="9" max="9" width="9.125" style="33" customWidth="1"/>
  </cols>
  <sheetData>
    <row r="1" spans="1:4" ht="12.75" hidden="1">
      <c r="A1" s="49" t="s">
        <v>0</v>
      </c>
      <c r="B1" s="50"/>
      <c r="C1" s="50"/>
      <c r="D1" s="50"/>
    </row>
    <row r="2" spans="1:8" ht="22.5" customHeight="1">
      <c r="A2" s="89" t="s">
        <v>48</v>
      </c>
      <c r="B2" s="89"/>
      <c r="C2" s="89"/>
      <c r="D2" s="89"/>
      <c r="E2" s="89"/>
      <c r="F2" s="89"/>
      <c r="G2" s="89"/>
      <c r="H2" s="89"/>
    </row>
    <row r="3" spans="1:6" ht="12.75" customHeight="1">
      <c r="A3" s="87" t="s">
        <v>111</v>
      </c>
      <c r="B3" s="87"/>
      <c r="C3" s="87"/>
      <c r="D3" s="87"/>
      <c r="E3" s="87"/>
      <c r="F3" s="87"/>
    </row>
    <row r="4" spans="1:4" ht="12.75" customHeight="1" hidden="1">
      <c r="A4" s="88"/>
      <c r="B4" s="88"/>
      <c r="C4" s="88"/>
      <c r="D4" s="88"/>
    </row>
    <row r="5" spans="1:8" ht="33.7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21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8" ht="12.75">
      <c r="A7" s="54">
        <v>1</v>
      </c>
      <c r="B7" s="29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9" s="26" customFormat="1" ht="12.75" customHeight="1">
      <c r="A8" s="44" t="s">
        <v>52</v>
      </c>
      <c r="B8" s="25">
        <f>SUM(B9:B20)</f>
        <v>16075.300000000001</v>
      </c>
      <c r="C8" s="25">
        <f>SUM(C9:C20)</f>
        <v>16393.9</v>
      </c>
      <c r="D8" s="25">
        <f>C8/B8*100</f>
        <v>101.98192257687259</v>
      </c>
      <c r="E8" s="25">
        <f>SUM(E9:E20)</f>
        <v>5714.099999999999</v>
      </c>
      <c r="F8" s="25">
        <f>SUM(F9:F20)</f>
        <v>12142.1</v>
      </c>
      <c r="G8" s="25">
        <f>C8/F8*100</f>
        <v>135.01700694278586</v>
      </c>
      <c r="H8" s="25">
        <f>C8-F8</f>
        <v>4251.800000000001</v>
      </c>
      <c r="I8" s="66"/>
    </row>
    <row r="9" spans="1:8" ht="12.75">
      <c r="A9" s="41" t="s">
        <v>4</v>
      </c>
      <c r="B9" s="25">
        <v>8950</v>
      </c>
      <c r="C9" s="25">
        <v>9238.7</v>
      </c>
      <c r="D9" s="25">
        <f aca="true" t="shared" si="0" ref="D9:D20">C9/B9*100</f>
        <v>103.22569832402235</v>
      </c>
      <c r="E9" s="25">
        <v>3492.6</v>
      </c>
      <c r="F9" s="25">
        <v>5150.9</v>
      </c>
      <c r="G9" s="25">
        <f aca="true" t="shared" si="1" ref="G9:G55">C9/F9*100</f>
        <v>179.360888388437</v>
      </c>
      <c r="H9" s="25">
        <f aca="true" t="shared" si="2" ref="H9:H55">C9-F9</f>
        <v>4087.800000000001</v>
      </c>
    </row>
    <row r="10" spans="1:8" ht="12.75">
      <c r="A10" s="41" t="s">
        <v>76</v>
      </c>
      <c r="B10" s="25">
        <v>1563.1</v>
      </c>
      <c r="C10" s="25">
        <v>1673.9</v>
      </c>
      <c r="D10" s="25">
        <f t="shared" si="0"/>
        <v>107.08847802443864</v>
      </c>
      <c r="E10" s="25">
        <v>530.1</v>
      </c>
      <c r="F10" s="25">
        <v>1553.6</v>
      </c>
      <c r="G10" s="25">
        <f t="shared" si="1"/>
        <v>107.74330587023688</v>
      </c>
      <c r="H10" s="25">
        <f t="shared" si="2"/>
        <v>120.30000000000018</v>
      </c>
    </row>
    <row r="11" spans="1:8" ht="12.75" customHeight="1">
      <c r="A11" s="41" t="s">
        <v>80</v>
      </c>
      <c r="B11" s="25">
        <v>875</v>
      </c>
      <c r="C11" s="25">
        <v>890.2</v>
      </c>
      <c r="D11" s="25">
        <f t="shared" si="0"/>
        <v>101.73714285714286</v>
      </c>
      <c r="E11" s="25">
        <v>627.9</v>
      </c>
      <c r="F11" s="25">
        <v>1217.2</v>
      </c>
      <c r="G11" s="25">
        <f>C11/F11*100</f>
        <v>73.13506408149853</v>
      </c>
      <c r="H11" s="25">
        <f t="shared" si="2"/>
        <v>-327</v>
      </c>
    </row>
    <row r="12" spans="1:8" ht="12.75" customHeight="1">
      <c r="A12" s="41" t="s">
        <v>5</v>
      </c>
      <c r="B12" s="25">
        <v>0</v>
      </c>
      <c r="C12" s="25">
        <v>0.8</v>
      </c>
      <c r="D12" s="25" t="e">
        <f t="shared" si="0"/>
        <v>#DIV/0!</v>
      </c>
      <c r="E12" s="25">
        <v>0</v>
      </c>
      <c r="F12" s="25">
        <v>-77.4</v>
      </c>
      <c r="G12" s="25">
        <f t="shared" si="1"/>
        <v>-1.03359173126615</v>
      </c>
      <c r="H12" s="25">
        <f t="shared" si="2"/>
        <v>78.2</v>
      </c>
    </row>
    <row r="13" spans="1:8" ht="12.75" customHeight="1" hidden="1">
      <c r="A13" s="41" t="s">
        <v>102</v>
      </c>
      <c r="B13" s="25"/>
      <c r="C13" s="25"/>
      <c r="D13" s="25" t="e">
        <f t="shared" si="0"/>
        <v>#DIV/0!</v>
      </c>
      <c r="E13" s="25">
        <f>C13</f>
        <v>0</v>
      </c>
      <c r="F13" s="25"/>
      <c r="G13" s="25" t="e">
        <f t="shared" si="1"/>
        <v>#DIV/0!</v>
      </c>
      <c r="H13" s="25">
        <f t="shared" si="2"/>
        <v>0</v>
      </c>
    </row>
    <row r="14" spans="1:8" ht="12.75" customHeight="1">
      <c r="A14" s="41" t="s">
        <v>72</v>
      </c>
      <c r="B14" s="25">
        <v>1925</v>
      </c>
      <c r="C14" s="25">
        <v>1740.9</v>
      </c>
      <c r="D14" s="25">
        <f t="shared" si="0"/>
        <v>90.43636363636364</v>
      </c>
      <c r="E14" s="25">
        <v>-8.5</v>
      </c>
      <c r="F14" s="25">
        <v>-937.9</v>
      </c>
      <c r="G14" s="25">
        <f t="shared" si="1"/>
        <v>-185.61680349717454</v>
      </c>
      <c r="H14" s="25">
        <f t="shared" si="2"/>
        <v>2678.8</v>
      </c>
    </row>
    <row r="15" spans="1:8" ht="17.25" customHeight="1">
      <c r="A15" s="41" t="s">
        <v>6</v>
      </c>
      <c r="B15" s="25">
        <v>158.2</v>
      </c>
      <c r="C15" s="25">
        <v>159.6</v>
      </c>
      <c r="D15" s="25">
        <f>C15/B15*100</f>
        <v>100.88495575221239</v>
      </c>
      <c r="E15" s="25">
        <f>C15</f>
        <v>159.6</v>
      </c>
      <c r="F15" s="25">
        <v>425.3</v>
      </c>
      <c r="G15" s="25">
        <f t="shared" si="1"/>
        <v>37.52645191629438</v>
      </c>
      <c r="H15" s="25">
        <f t="shared" si="2"/>
        <v>-265.70000000000005</v>
      </c>
    </row>
    <row r="16" spans="1:8" ht="38.25" customHeight="1" hidden="1">
      <c r="A16" s="41" t="s">
        <v>7</v>
      </c>
      <c r="B16" s="25"/>
      <c r="C16" s="25"/>
      <c r="D16" s="25" t="e">
        <f t="shared" si="0"/>
        <v>#DIV/0!</v>
      </c>
      <c r="E16" s="25">
        <f>C16</f>
        <v>0</v>
      </c>
      <c r="F16" s="25"/>
      <c r="G16" s="25" t="e">
        <f t="shared" si="1"/>
        <v>#DIV/0!</v>
      </c>
      <c r="H16" s="25">
        <f t="shared" si="2"/>
        <v>0</v>
      </c>
    </row>
    <row r="17" spans="1:8" ht="35.25" customHeight="1" hidden="1">
      <c r="A17" s="41" t="s">
        <v>8</v>
      </c>
      <c r="B17" s="25"/>
      <c r="C17" s="25"/>
      <c r="D17" s="25" t="e">
        <f>C17/B17*100</f>
        <v>#DIV/0!</v>
      </c>
      <c r="E17" s="25">
        <f>C17</f>
        <v>0</v>
      </c>
      <c r="F17" s="25"/>
      <c r="G17" s="25" t="e">
        <f t="shared" si="1"/>
        <v>#DIV/0!</v>
      </c>
      <c r="H17" s="25">
        <f t="shared" si="2"/>
        <v>0</v>
      </c>
    </row>
    <row r="18" spans="1:8" ht="15" customHeight="1">
      <c r="A18" s="41" t="s">
        <v>105</v>
      </c>
      <c r="B18" s="25">
        <v>1936</v>
      </c>
      <c r="C18" s="25">
        <v>2002.9</v>
      </c>
      <c r="D18" s="25">
        <f>C18/B18*100</f>
        <v>103.45557851239671</v>
      </c>
      <c r="E18" s="25">
        <v>696</v>
      </c>
      <c r="F18" s="25">
        <v>4237.8</v>
      </c>
      <c r="G18" s="25">
        <f t="shared" si="1"/>
        <v>47.262730662136015</v>
      </c>
      <c r="H18" s="25">
        <v>0</v>
      </c>
    </row>
    <row r="19" spans="1:8" ht="12" customHeight="1">
      <c r="A19" s="42" t="s">
        <v>9</v>
      </c>
      <c r="B19" s="25">
        <v>668</v>
      </c>
      <c r="C19" s="25">
        <v>686.9</v>
      </c>
      <c r="D19" s="25">
        <f t="shared" si="0"/>
        <v>102.82934131736528</v>
      </c>
      <c r="E19" s="25">
        <v>216.4</v>
      </c>
      <c r="F19" s="25">
        <v>572.6</v>
      </c>
      <c r="G19" s="25">
        <f t="shared" si="1"/>
        <v>119.96157876353475</v>
      </c>
      <c r="H19" s="25">
        <f t="shared" si="2"/>
        <v>114.29999999999995</v>
      </c>
    </row>
    <row r="20" spans="1:8" ht="18" customHeight="1" hidden="1">
      <c r="A20" s="41" t="s">
        <v>14</v>
      </c>
      <c r="B20" s="25">
        <v>0</v>
      </c>
      <c r="C20" s="25">
        <v>0</v>
      </c>
      <c r="D20" s="25" t="e">
        <f t="shared" si="0"/>
        <v>#DIV/0!</v>
      </c>
      <c r="E20" s="25">
        <v>0</v>
      </c>
      <c r="F20" s="25">
        <v>0</v>
      </c>
      <c r="G20" s="25" t="e">
        <f t="shared" si="1"/>
        <v>#DIV/0!</v>
      </c>
      <c r="H20" s="25">
        <f t="shared" si="2"/>
        <v>0</v>
      </c>
    </row>
    <row r="21" spans="1:8" ht="18" customHeight="1">
      <c r="A21" s="44" t="s">
        <v>53</v>
      </c>
      <c r="B21" s="25">
        <f>B22+B23+B24+B25+B26+B27</f>
        <v>6214.5</v>
      </c>
      <c r="C21" s="25">
        <f>C22+C23+C24+C25+C26+C27</f>
        <v>8221.7</v>
      </c>
      <c r="D21" s="25">
        <f>D22+D23+D24+D25+D26+D27</f>
        <v>2540.260687162051</v>
      </c>
      <c r="E21" s="25">
        <f>E22+E23+E24+E25+E26+E27</f>
        <v>4977.400000000001</v>
      </c>
      <c r="F21" s="25">
        <f>F22+F23+F24+F25+F26+F27</f>
        <v>6766</v>
      </c>
      <c r="G21" s="25">
        <f t="shared" si="1"/>
        <v>121.51492757907182</v>
      </c>
      <c r="H21" s="25">
        <f t="shared" si="2"/>
        <v>1455.7000000000007</v>
      </c>
    </row>
    <row r="22" spans="1:8" ht="26.25">
      <c r="A22" s="41" t="s">
        <v>10</v>
      </c>
      <c r="B22" s="25">
        <v>90</v>
      </c>
      <c r="C22" s="25">
        <v>1801.8</v>
      </c>
      <c r="D22" s="25">
        <f aca="true" t="shared" si="3" ref="D22:D30">C22/B22*100</f>
        <v>2002</v>
      </c>
      <c r="E22" s="25">
        <v>1773.1</v>
      </c>
      <c r="F22" s="25">
        <v>58.8</v>
      </c>
      <c r="G22" s="25">
        <f t="shared" si="1"/>
        <v>3064.285714285714</v>
      </c>
      <c r="H22" s="25">
        <f t="shared" si="2"/>
        <v>1743</v>
      </c>
    </row>
    <row r="23" spans="1:8" ht="26.25">
      <c r="A23" s="3" t="s">
        <v>75</v>
      </c>
      <c r="B23" s="25">
        <v>1820.5</v>
      </c>
      <c r="C23" s="25">
        <v>1820</v>
      </c>
      <c r="D23" s="25">
        <f t="shared" si="3"/>
        <v>99.97253501785224</v>
      </c>
      <c r="E23" s="25">
        <v>863.9</v>
      </c>
      <c r="F23" s="25">
        <v>890.8</v>
      </c>
      <c r="G23" s="25">
        <f t="shared" si="1"/>
        <v>204.31073192635836</v>
      </c>
      <c r="H23" s="25">
        <f t="shared" si="2"/>
        <v>929.2</v>
      </c>
    </row>
    <row r="24" spans="1:8" ht="12.75">
      <c r="A24" s="41" t="s">
        <v>11</v>
      </c>
      <c r="B24" s="25">
        <v>229</v>
      </c>
      <c r="C24" s="25">
        <v>229.7</v>
      </c>
      <c r="D24" s="25">
        <f t="shared" si="3"/>
        <v>100.3056768558952</v>
      </c>
      <c r="E24" s="25">
        <v>113.9</v>
      </c>
      <c r="F24" s="25">
        <v>2465.3</v>
      </c>
      <c r="G24" s="25">
        <f t="shared" si="1"/>
        <v>9.31732446355413</v>
      </c>
      <c r="H24" s="25">
        <f t="shared" si="2"/>
        <v>-2235.6000000000004</v>
      </c>
    </row>
    <row r="25" spans="1:8" ht="26.25">
      <c r="A25" s="41" t="s">
        <v>12</v>
      </c>
      <c r="B25" s="25">
        <v>800</v>
      </c>
      <c r="C25" s="25">
        <v>1085.7</v>
      </c>
      <c r="D25" s="25">
        <f t="shared" si="3"/>
        <v>135.7125</v>
      </c>
      <c r="E25" s="25">
        <v>1018.1</v>
      </c>
      <c r="F25" s="25">
        <v>264</v>
      </c>
      <c r="G25" s="25">
        <f t="shared" si="1"/>
        <v>411.25</v>
      </c>
      <c r="H25" s="25">
        <f t="shared" si="2"/>
        <v>821.7</v>
      </c>
    </row>
    <row r="26" spans="1:8" ht="12.75">
      <c r="A26" s="41" t="s">
        <v>13</v>
      </c>
      <c r="B26" s="25">
        <v>240</v>
      </c>
      <c r="C26" s="25">
        <v>245.1</v>
      </c>
      <c r="D26" s="25">
        <f t="shared" si="3"/>
        <v>102.125</v>
      </c>
      <c r="E26" s="25">
        <v>237.3</v>
      </c>
      <c r="F26" s="25">
        <v>1.8</v>
      </c>
      <c r="G26" s="25">
        <f t="shared" si="1"/>
        <v>13616.666666666666</v>
      </c>
      <c r="H26" s="25">
        <f t="shared" si="2"/>
        <v>243.29999999999998</v>
      </c>
    </row>
    <row r="27" spans="1:8" ht="23.25" customHeight="1">
      <c r="A27" s="41" t="s">
        <v>41</v>
      </c>
      <c r="B27" s="25">
        <v>3035</v>
      </c>
      <c r="C27" s="25">
        <v>3039.4</v>
      </c>
      <c r="D27" s="25">
        <f t="shared" si="3"/>
        <v>100.14497528830313</v>
      </c>
      <c r="E27" s="25">
        <v>971.1</v>
      </c>
      <c r="F27" s="25">
        <v>3085.3</v>
      </c>
      <c r="G27" s="25">
        <f t="shared" si="1"/>
        <v>98.51230026253525</v>
      </c>
      <c r="H27" s="25">
        <f t="shared" si="2"/>
        <v>-45.90000000000009</v>
      </c>
    </row>
    <row r="28" spans="1:8" ht="12.75">
      <c r="A28" s="44" t="s">
        <v>15</v>
      </c>
      <c r="B28" s="25">
        <f>B21+B8</f>
        <v>22289.800000000003</v>
      </c>
      <c r="C28" s="25">
        <f>C21+C8</f>
        <v>24615.600000000002</v>
      </c>
      <c r="D28" s="25">
        <f t="shared" si="3"/>
        <v>110.43436908361673</v>
      </c>
      <c r="E28" s="25">
        <f>E8+E21</f>
        <v>10691.5</v>
      </c>
      <c r="F28" s="25">
        <f>F21+F8</f>
        <v>18908.1</v>
      </c>
      <c r="G28" s="25">
        <f t="shared" si="1"/>
        <v>130.18547606581308</v>
      </c>
      <c r="H28" s="25">
        <f t="shared" si="2"/>
        <v>5707.500000000004</v>
      </c>
    </row>
    <row r="29" spans="1:8" ht="21.75" customHeight="1">
      <c r="A29" s="42" t="s">
        <v>36</v>
      </c>
      <c r="B29" s="25">
        <v>0</v>
      </c>
      <c r="C29" s="25">
        <v>320</v>
      </c>
      <c r="D29" s="25" t="e">
        <f t="shared" si="3"/>
        <v>#DIV/0!</v>
      </c>
      <c r="E29" s="25">
        <v>300</v>
      </c>
      <c r="F29" s="25">
        <v>0</v>
      </c>
      <c r="G29" s="25" t="e">
        <f t="shared" si="1"/>
        <v>#DIV/0!</v>
      </c>
      <c r="H29" s="25">
        <f t="shared" si="2"/>
        <v>320</v>
      </c>
    </row>
    <row r="30" spans="1:8" ht="12.75">
      <c r="A30" s="44" t="s">
        <v>16</v>
      </c>
      <c r="B30" s="25">
        <f>B28+B29</f>
        <v>22289.800000000003</v>
      </c>
      <c r="C30" s="25">
        <f>C28+C29</f>
        <v>24935.600000000002</v>
      </c>
      <c r="D30" s="25">
        <f t="shared" si="3"/>
        <v>111.87000331990417</v>
      </c>
      <c r="E30" s="25">
        <f>E28+E29</f>
        <v>10991.5</v>
      </c>
      <c r="F30" s="25">
        <f>F28+F29</f>
        <v>18908.1</v>
      </c>
      <c r="G30" s="25">
        <f t="shared" si="1"/>
        <v>131.87787244620034</v>
      </c>
      <c r="H30" s="25">
        <f t="shared" si="2"/>
        <v>6027.500000000004</v>
      </c>
    </row>
    <row r="31" spans="1:8" ht="12.75">
      <c r="A31" s="41" t="s">
        <v>17</v>
      </c>
      <c r="B31" s="25">
        <v>48424.7</v>
      </c>
      <c r="C31" s="25">
        <v>48424.7</v>
      </c>
      <c r="D31" s="25">
        <f aca="true" t="shared" si="4" ref="D31:D40">C31/B31*100</f>
        <v>100</v>
      </c>
      <c r="E31" s="25">
        <v>19258.3</v>
      </c>
      <c r="F31" s="25">
        <v>43748.3</v>
      </c>
      <c r="G31" s="25">
        <f t="shared" si="1"/>
        <v>110.68932964252325</v>
      </c>
      <c r="H31" s="25">
        <f t="shared" si="2"/>
        <v>4676.399999999994</v>
      </c>
    </row>
    <row r="32" spans="1:8" ht="26.25">
      <c r="A32" s="41" t="s">
        <v>18</v>
      </c>
      <c r="B32" s="25">
        <v>61122.5</v>
      </c>
      <c r="C32" s="25">
        <v>61122.5</v>
      </c>
      <c r="D32" s="25">
        <f t="shared" si="4"/>
        <v>100</v>
      </c>
      <c r="E32" s="25">
        <v>20654</v>
      </c>
      <c r="F32" s="25">
        <v>46542</v>
      </c>
      <c r="G32" s="25">
        <f t="shared" si="1"/>
        <v>131.3276180654033</v>
      </c>
      <c r="H32" s="25">
        <f t="shared" si="2"/>
        <v>14580.5</v>
      </c>
    </row>
    <row r="33" spans="1:8" ht="12.75">
      <c r="A33" s="41" t="s">
        <v>20</v>
      </c>
      <c r="B33" s="25">
        <v>1523.5</v>
      </c>
      <c r="C33" s="25">
        <v>1523.52</v>
      </c>
      <c r="D33" s="25">
        <f t="shared" si="4"/>
        <v>100.00131276665573</v>
      </c>
      <c r="E33" s="25">
        <v>1045.9</v>
      </c>
      <c r="F33" s="25">
        <v>65743.4</v>
      </c>
      <c r="G33" s="25">
        <f t="shared" si="1"/>
        <v>2.3173733028714674</v>
      </c>
      <c r="H33" s="25">
        <f t="shared" si="2"/>
        <v>-64219.88</v>
      </c>
    </row>
    <row r="34" spans="1:8" ht="12.75">
      <c r="A34" s="41" t="s">
        <v>21</v>
      </c>
      <c r="B34" s="25">
        <v>70112.5</v>
      </c>
      <c r="C34" s="25">
        <f>SUM(C31:C33)</f>
        <v>111070.72</v>
      </c>
      <c r="D34" s="25">
        <f t="shared" si="4"/>
        <v>158.41785701551078</v>
      </c>
      <c r="E34" s="25">
        <f>SUM(E31:E33)</f>
        <v>40958.200000000004</v>
      </c>
      <c r="F34" s="25">
        <f>SUM(F31:F33)</f>
        <v>156033.7</v>
      </c>
      <c r="G34" s="25">
        <f t="shared" si="1"/>
        <v>71.18380196073028</v>
      </c>
      <c r="H34" s="25">
        <f t="shared" si="2"/>
        <v>-44962.98000000001</v>
      </c>
    </row>
    <row r="35" spans="1:8" ht="12.75">
      <c r="A35" s="41" t="s">
        <v>69</v>
      </c>
      <c r="B35" s="25">
        <v>0</v>
      </c>
      <c r="C35" s="25">
        <v>10778.3</v>
      </c>
      <c r="D35" s="25" t="e">
        <f t="shared" si="4"/>
        <v>#DIV/0!</v>
      </c>
      <c r="E35" s="25">
        <v>0</v>
      </c>
      <c r="F35" s="25">
        <v>0</v>
      </c>
      <c r="G35" s="25" t="e">
        <f t="shared" si="1"/>
        <v>#DIV/0!</v>
      </c>
      <c r="H35" s="25">
        <f t="shared" si="2"/>
        <v>10778.3</v>
      </c>
    </row>
    <row r="36" spans="1:8" ht="12.75">
      <c r="A36" s="41" t="s">
        <v>68</v>
      </c>
      <c r="B36" s="25">
        <v>0</v>
      </c>
      <c r="C36" s="25">
        <v>-6854.9</v>
      </c>
      <c r="D36" s="25" t="e">
        <f t="shared" si="4"/>
        <v>#DIV/0!</v>
      </c>
      <c r="E36" s="25">
        <v>0</v>
      </c>
      <c r="F36" s="25">
        <v>-379.9</v>
      </c>
      <c r="G36" s="25">
        <f t="shared" si="1"/>
        <v>1804.395893656225</v>
      </c>
      <c r="H36" s="25">
        <f t="shared" si="2"/>
        <v>-6475</v>
      </c>
    </row>
    <row r="37" spans="1:8" ht="12.75">
      <c r="A37" s="41" t="s">
        <v>22</v>
      </c>
      <c r="B37" s="25">
        <v>0</v>
      </c>
      <c r="C37" s="25">
        <v>0</v>
      </c>
      <c r="D37" s="25" t="e">
        <f t="shared" si="4"/>
        <v>#DIV/0!</v>
      </c>
      <c r="E37" s="25">
        <f>C37</f>
        <v>0</v>
      </c>
      <c r="F37" s="25">
        <v>0</v>
      </c>
      <c r="G37" s="25" t="e">
        <f t="shared" si="1"/>
        <v>#DIV/0!</v>
      </c>
      <c r="H37" s="25">
        <f t="shared" si="2"/>
        <v>0</v>
      </c>
    </row>
    <row r="38" spans="1:8" ht="12.75">
      <c r="A38" s="41" t="s">
        <v>40</v>
      </c>
      <c r="B38" s="25">
        <v>2224.5</v>
      </c>
      <c r="C38" s="25">
        <v>2224.51</v>
      </c>
      <c r="D38" s="25">
        <f t="shared" si="4"/>
        <v>100.00044953922232</v>
      </c>
      <c r="E38" s="25">
        <v>931.2</v>
      </c>
      <c r="F38" s="25">
        <v>2916.4</v>
      </c>
      <c r="G38" s="25">
        <f t="shared" si="1"/>
        <v>76.275888081196</v>
      </c>
      <c r="H38" s="25">
        <f t="shared" si="2"/>
        <v>-691.8899999999999</v>
      </c>
    </row>
    <row r="39" spans="1:8" ht="12.75" customHeight="1">
      <c r="A39" s="41" t="s">
        <v>116</v>
      </c>
      <c r="B39" s="25">
        <v>0</v>
      </c>
      <c r="C39" s="25">
        <v>-26.86</v>
      </c>
      <c r="D39" s="25" t="e">
        <f t="shared" si="4"/>
        <v>#DIV/0!</v>
      </c>
      <c r="E39" s="25">
        <v>-26.9</v>
      </c>
      <c r="F39" s="25"/>
      <c r="G39" s="25" t="e">
        <f t="shared" si="1"/>
        <v>#DIV/0!</v>
      </c>
      <c r="H39" s="25">
        <f t="shared" si="2"/>
        <v>-26.86</v>
      </c>
    </row>
    <row r="40" spans="1:8" ht="12.75">
      <c r="A40" s="44" t="s">
        <v>23</v>
      </c>
      <c r="B40" s="25">
        <f>B37+B33+B32+B31+B30+B35+B36+B38</f>
        <v>135585</v>
      </c>
      <c r="C40" s="25">
        <f>C37+C33+C32+C31+C30+C35+C36+C38+C39</f>
        <v>142127.37000000002</v>
      </c>
      <c r="D40" s="25">
        <f t="shared" si="4"/>
        <v>104.82529040823101</v>
      </c>
      <c r="E40" s="25">
        <f>E30+E34+E35+E36+E37+E38+E39</f>
        <v>52854</v>
      </c>
      <c r="F40" s="25">
        <f>F37+F33+F32+F31+F30+F35+F36+F38</f>
        <v>177478.30000000002</v>
      </c>
      <c r="G40" s="25">
        <f t="shared" si="1"/>
        <v>80.08154799769888</v>
      </c>
      <c r="H40" s="25">
        <f t="shared" si="2"/>
        <v>-35350.92999999999</v>
      </c>
    </row>
    <row r="41" spans="1:8" ht="12.75">
      <c r="A41" s="45" t="s">
        <v>24</v>
      </c>
      <c r="B41" s="25"/>
      <c r="C41" s="25"/>
      <c r="D41" s="25"/>
      <c r="E41" s="25"/>
      <c r="F41" s="25"/>
      <c r="G41" s="25" t="e">
        <f t="shared" si="1"/>
        <v>#DIV/0!</v>
      </c>
      <c r="H41" s="25">
        <f t="shared" si="2"/>
        <v>0</v>
      </c>
    </row>
    <row r="42" spans="1:8" ht="12.75">
      <c r="A42" s="46" t="s">
        <v>51</v>
      </c>
      <c r="B42" s="25">
        <v>10911.4</v>
      </c>
      <c r="C42" s="25">
        <v>16474.3</v>
      </c>
      <c r="D42" s="25">
        <f aca="true" t="shared" si="5" ref="D42:D55">C42/B42*100</f>
        <v>150.98245871290575</v>
      </c>
      <c r="E42" s="25">
        <v>5568</v>
      </c>
      <c r="F42" s="25">
        <v>11586.3</v>
      </c>
      <c r="G42" s="25">
        <f t="shared" si="1"/>
        <v>142.18775622933984</v>
      </c>
      <c r="H42" s="25">
        <f t="shared" si="2"/>
        <v>4888</v>
      </c>
    </row>
    <row r="43" spans="1:8" ht="15" customHeight="1">
      <c r="A43" s="47" t="s">
        <v>25</v>
      </c>
      <c r="B43" s="25">
        <v>28.4</v>
      </c>
      <c r="C43" s="25">
        <v>45.4</v>
      </c>
      <c r="D43" s="25">
        <f t="shared" si="5"/>
        <v>159.85915492957747</v>
      </c>
      <c r="E43" s="25">
        <v>17</v>
      </c>
      <c r="F43" s="25">
        <v>45.7</v>
      </c>
      <c r="G43" s="25">
        <f t="shared" si="1"/>
        <v>99.34354485776804</v>
      </c>
      <c r="H43" s="25">
        <f t="shared" si="2"/>
        <v>-0.30000000000000426</v>
      </c>
    </row>
    <row r="44" spans="1:8" ht="26.25">
      <c r="A44" s="47" t="s">
        <v>26</v>
      </c>
      <c r="B44" s="25">
        <v>228.1</v>
      </c>
      <c r="C44" s="25">
        <v>301.1</v>
      </c>
      <c r="D44" s="25">
        <f t="shared" si="5"/>
        <v>132.00350723366944</v>
      </c>
      <c r="E44" s="25">
        <v>87.7</v>
      </c>
      <c r="F44" s="25">
        <v>131</v>
      </c>
      <c r="G44" s="25">
        <f t="shared" si="1"/>
        <v>229.84732824427482</v>
      </c>
      <c r="H44" s="25">
        <f t="shared" si="2"/>
        <v>170.10000000000002</v>
      </c>
    </row>
    <row r="45" spans="1:8" ht="12.75">
      <c r="A45" s="47" t="s">
        <v>27</v>
      </c>
      <c r="B45" s="25">
        <v>8262</v>
      </c>
      <c r="C45" s="25">
        <v>14102</v>
      </c>
      <c r="D45" s="25">
        <f t="shared" si="5"/>
        <v>170.68506414911644</v>
      </c>
      <c r="E45" s="25">
        <v>5857.3</v>
      </c>
      <c r="F45" s="25">
        <v>8516.8</v>
      </c>
      <c r="G45" s="25">
        <f t="shared" si="1"/>
        <v>165.5786210783393</v>
      </c>
      <c r="H45" s="25">
        <f t="shared" si="2"/>
        <v>5585.200000000001</v>
      </c>
    </row>
    <row r="46" spans="1:8" ht="12.75">
      <c r="A46" s="47" t="s">
        <v>28</v>
      </c>
      <c r="B46" s="25">
        <v>0</v>
      </c>
      <c r="C46" s="25">
        <v>32.3</v>
      </c>
      <c r="D46" s="25" t="e">
        <f t="shared" si="5"/>
        <v>#DIV/0!</v>
      </c>
      <c r="E46" s="25">
        <f aca="true" t="shared" si="6" ref="E46:E53">C46</f>
        <v>32.3</v>
      </c>
      <c r="F46" s="25">
        <v>75185.5</v>
      </c>
      <c r="G46" s="25">
        <f t="shared" si="1"/>
        <v>0.04296041124950954</v>
      </c>
      <c r="H46" s="25">
        <f t="shared" si="2"/>
        <v>-75153.2</v>
      </c>
    </row>
    <row r="47" spans="1:8" ht="12.75">
      <c r="A47" s="47" t="s">
        <v>29</v>
      </c>
      <c r="B47" s="25">
        <v>0</v>
      </c>
      <c r="C47" s="25">
        <v>0</v>
      </c>
      <c r="D47" s="25" t="e">
        <f t="shared" si="5"/>
        <v>#DIV/0!</v>
      </c>
      <c r="E47" s="25">
        <f t="shared" si="6"/>
        <v>0</v>
      </c>
      <c r="F47" s="25">
        <v>0</v>
      </c>
      <c r="G47" s="25" t="e">
        <f t="shared" si="1"/>
        <v>#DIV/0!</v>
      </c>
      <c r="H47" s="25">
        <f t="shared" si="2"/>
        <v>0</v>
      </c>
    </row>
    <row r="48" spans="1:8" ht="12.75">
      <c r="A48" s="47" t="s">
        <v>30</v>
      </c>
      <c r="B48" s="25">
        <v>49030</v>
      </c>
      <c r="C48" s="25">
        <v>83574.2</v>
      </c>
      <c r="D48" s="25">
        <f t="shared" si="5"/>
        <v>170.45523149092392</v>
      </c>
      <c r="E48" s="25">
        <v>34558.3</v>
      </c>
      <c r="F48" s="25">
        <v>69573.1</v>
      </c>
      <c r="G48" s="25">
        <f t="shared" si="1"/>
        <v>120.12430091515253</v>
      </c>
      <c r="H48" s="25">
        <f t="shared" si="2"/>
        <v>14001.099999999991</v>
      </c>
    </row>
    <row r="49" spans="1:8" ht="12.75">
      <c r="A49" s="47" t="s">
        <v>31</v>
      </c>
      <c r="B49" s="25">
        <v>7394.6</v>
      </c>
      <c r="C49" s="25">
        <v>10293.8</v>
      </c>
      <c r="D49" s="25">
        <f t="shared" si="5"/>
        <v>139.20698888378004</v>
      </c>
      <c r="E49" s="25">
        <v>2904.2</v>
      </c>
      <c r="F49" s="25">
        <v>4183.4</v>
      </c>
      <c r="G49" s="25">
        <f t="shared" si="1"/>
        <v>246.0630109480327</v>
      </c>
      <c r="H49" s="25">
        <f t="shared" si="2"/>
        <v>6110.4</v>
      </c>
    </row>
    <row r="50" spans="1:8" ht="15" customHeight="1">
      <c r="A50" s="47" t="s">
        <v>66</v>
      </c>
      <c r="B50" s="25">
        <v>0</v>
      </c>
      <c r="C50" s="25">
        <v>0</v>
      </c>
      <c r="D50" s="25" t="e">
        <f t="shared" si="5"/>
        <v>#DIV/0!</v>
      </c>
      <c r="E50" s="25">
        <f t="shared" si="6"/>
        <v>0</v>
      </c>
      <c r="F50" s="25">
        <v>50</v>
      </c>
      <c r="G50" s="25">
        <f t="shared" si="1"/>
        <v>0</v>
      </c>
      <c r="H50" s="25">
        <f t="shared" si="2"/>
        <v>-50</v>
      </c>
    </row>
    <row r="51" spans="1:8" ht="12.75">
      <c r="A51" s="47" t="s">
        <v>32</v>
      </c>
      <c r="B51" s="25">
        <v>4544.1</v>
      </c>
      <c r="C51" s="25">
        <v>6823.1</v>
      </c>
      <c r="D51" s="25">
        <f t="shared" si="5"/>
        <v>150.1529455777822</v>
      </c>
      <c r="E51" s="25">
        <v>2279</v>
      </c>
      <c r="F51" s="25">
        <v>7248.5</v>
      </c>
      <c r="G51" s="25">
        <f t="shared" si="1"/>
        <v>94.13119955852936</v>
      </c>
      <c r="H51" s="25">
        <f t="shared" si="2"/>
        <v>-425.39999999999964</v>
      </c>
    </row>
    <row r="52" spans="1:8" ht="12.75">
      <c r="A52" s="47" t="s">
        <v>65</v>
      </c>
      <c r="B52" s="25">
        <v>1697.3</v>
      </c>
      <c r="C52" s="25">
        <v>2864.7</v>
      </c>
      <c r="D52" s="25">
        <f t="shared" si="5"/>
        <v>168.7798267837153</v>
      </c>
      <c r="E52" s="25">
        <v>1167.4</v>
      </c>
      <c r="F52" s="25">
        <v>2037.4</v>
      </c>
      <c r="G52" s="25">
        <f t="shared" si="1"/>
        <v>140.6056738981054</v>
      </c>
      <c r="H52" s="25">
        <f t="shared" si="2"/>
        <v>827.2999999999997</v>
      </c>
    </row>
    <row r="53" spans="1:8" ht="12.75" hidden="1">
      <c r="A53" s="47" t="s">
        <v>67</v>
      </c>
      <c r="B53" s="25"/>
      <c r="C53" s="25"/>
      <c r="D53" s="25">
        <v>0</v>
      </c>
      <c r="E53" s="25">
        <f t="shared" si="6"/>
        <v>0</v>
      </c>
      <c r="F53" s="25"/>
      <c r="G53" s="25" t="e">
        <f t="shared" si="1"/>
        <v>#DIV/0!</v>
      </c>
      <c r="H53" s="25">
        <f t="shared" si="2"/>
        <v>0</v>
      </c>
    </row>
    <row r="54" spans="1:8" ht="12.75">
      <c r="A54" s="47" t="s">
        <v>56</v>
      </c>
      <c r="B54" s="25">
        <v>1856.3</v>
      </c>
      <c r="C54" s="25">
        <v>2785</v>
      </c>
      <c r="D54" s="25">
        <f t="shared" si="5"/>
        <v>150.02962883154663</v>
      </c>
      <c r="E54" s="25">
        <v>928.7</v>
      </c>
      <c r="F54" s="25">
        <v>2552.9</v>
      </c>
      <c r="G54" s="25">
        <f t="shared" si="1"/>
        <v>109.09162129343099</v>
      </c>
      <c r="H54" s="25">
        <f t="shared" si="2"/>
        <v>232.0999999999999</v>
      </c>
    </row>
    <row r="55" spans="1:8" ht="12.75">
      <c r="A55" s="48" t="s">
        <v>33</v>
      </c>
      <c r="B55" s="25">
        <f>B42+B43+B44+B45+B46+B47+B48+B49+B50+B51+B52+B53+B54</f>
        <v>83952.20000000001</v>
      </c>
      <c r="C55" s="25">
        <f>C42+C43+C44+C45+C46+C47+C48+C49+C50+C51+C52+C53+C54</f>
        <v>137295.9</v>
      </c>
      <c r="D55" s="25">
        <f t="shared" si="5"/>
        <v>163.540562367633</v>
      </c>
      <c r="E55" s="25">
        <f>E42+E43+E44+E45+E46+E47+E48+E49+E50+E51+E52+E53+E54</f>
        <v>53399.9</v>
      </c>
      <c r="F55" s="25">
        <f>F42+F43+F44+F45+F46+F47+F48+F49+F50+F51+F52+F53+F54</f>
        <v>181110.6</v>
      </c>
      <c r="G55" s="25">
        <f t="shared" si="1"/>
        <v>75.80776608326623</v>
      </c>
      <c r="H55" s="25">
        <f t="shared" si="2"/>
        <v>-43814.70000000001</v>
      </c>
    </row>
    <row r="56" ht="18.75" customHeight="1" hidden="1">
      <c r="A56" s="27"/>
    </row>
    <row r="57" spans="1:4" ht="12.75">
      <c r="A57" s="55" t="s">
        <v>108</v>
      </c>
      <c r="B57" s="63">
        <v>29690.1</v>
      </c>
      <c r="D57" s="23"/>
    </row>
    <row r="58" spans="1:2" ht="12.75">
      <c r="A58" s="55" t="s">
        <v>60</v>
      </c>
      <c r="B58" s="38">
        <f>C40</f>
        <v>142127.37000000002</v>
      </c>
    </row>
    <row r="59" spans="1:2" ht="12.75">
      <c r="A59" s="55" t="s">
        <v>61</v>
      </c>
      <c r="B59" s="56">
        <f>B57+B58</f>
        <v>171817.47000000003</v>
      </c>
    </row>
    <row r="60" spans="1:2" ht="12.75">
      <c r="A60" s="55" t="s">
        <v>24</v>
      </c>
      <c r="B60" s="38">
        <f>C55</f>
        <v>137295.9</v>
      </c>
    </row>
    <row r="61" spans="1:2" ht="12.75">
      <c r="A61" s="46" t="s">
        <v>63</v>
      </c>
      <c r="B61" s="56">
        <v>0</v>
      </c>
    </row>
    <row r="62" spans="1:2" ht="12.75">
      <c r="A62" s="44" t="s">
        <v>62</v>
      </c>
      <c r="B62" s="38">
        <f>B60+B61</f>
        <v>137295.9</v>
      </c>
    </row>
    <row r="63" spans="1:2" ht="12.75">
      <c r="A63" s="44" t="s">
        <v>117</v>
      </c>
      <c r="B63" s="38">
        <f>B59-B60</f>
        <v>34521.570000000036</v>
      </c>
    </row>
  </sheetData>
  <sheetProtection/>
  <mergeCells count="9">
    <mergeCell ref="A2:H2"/>
    <mergeCell ref="A3:F3"/>
    <mergeCell ref="A4:D4"/>
    <mergeCell ref="B5:B6"/>
    <mergeCell ref="C5:D5"/>
    <mergeCell ref="E5:E6"/>
    <mergeCell ref="F5:F6"/>
    <mergeCell ref="G5:G6"/>
    <mergeCell ref="H5:H6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3" sqref="A3:H6"/>
    </sheetView>
  </sheetViews>
  <sheetFormatPr defaultColWidth="9.00390625" defaultRowHeight="12.75"/>
  <cols>
    <col min="1" max="1" width="35.00390625" style="0" customWidth="1"/>
    <col min="6" max="6" width="10.375" style="0" customWidth="1"/>
    <col min="7" max="7" width="8.00390625" style="0" customWidth="1"/>
    <col min="8" max="8" width="8.875" style="0" customWidth="1"/>
  </cols>
  <sheetData>
    <row r="1" spans="1:4" ht="12.75">
      <c r="A1" s="1" t="s">
        <v>0</v>
      </c>
      <c r="B1" s="2"/>
      <c r="C1" s="2"/>
      <c r="D1" s="2"/>
    </row>
    <row r="2" spans="1:7" ht="30" customHeight="1">
      <c r="A2" s="81" t="s">
        <v>47</v>
      </c>
      <c r="B2" s="81"/>
      <c r="C2" s="81"/>
      <c r="D2" s="81"/>
      <c r="E2" s="81"/>
      <c r="F2" s="81"/>
      <c r="G2" s="36"/>
    </row>
    <row r="3" spans="1:8" ht="12.75" customHeight="1">
      <c r="A3" s="87" t="s">
        <v>111</v>
      </c>
      <c r="B3" s="87"/>
      <c r="C3" s="87"/>
      <c r="D3" s="87"/>
      <c r="E3" s="87"/>
      <c r="F3" s="87"/>
      <c r="G3" s="33"/>
      <c r="H3" s="33"/>
    </row>
    <row r="4" spans="1:8" ht="12.75">
      <c r="A4" s="88"/>
      <c r="B4" s="88"/>
      <c r="C4" s="88"/>
      <c r="D4" s="88"/>
      <c r="E4" s="33"/>
      <c r="F4" s="33"/>
      <c r="G4" s="33"/>
      <c r="H4" s="33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24.75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8" ht="13.5" customHeight="1">
      <c r="A7" s="19">
        <v>1</v>
      </c>
      <c r="B7" s="20">
        <v>2</v>
      </c>
      <c r="C7" s="15">
        <v>3</v>
      </c>
      <c r="D7" s="15">
        <v>4</v>
      </c>
      <c r="E7" s="15">
        <v>5</v>
      </c>
      <c r="F7" s="15">
        <v>6</v>
      </c>
      <c r="G7" s="13"/>
      <c r="H7" s="13"/>
    </row>
    <row r="8" spans="1:8" s="26" customFormat="1" ht="12.75">
      <c r="A8" s="40" t="s">
        <v>52</v>
      </c>
      <c r="B8" s="25">
        <f>Сенг!B8+Силик!B8+'Кр Гул'!B8+Елаур!B8+НСлоб!B8+Туш!B8</f>
        <v>11206.6</v>
      </c>
      <c r="C8" s="25">
        <f>Сенг!C8+Силик!C8+'Кр Гул'!C8+Елаур!C8+НСлоб!C8+Туш!C8</f>
        <v>11622.5</v>
      </c>
      <c r="D8" s="25">
        <f aca="true" t="shared" si="0" ref="D8:D19">C8/B8*100</f>
        <v>103.71120589652524</v>
      </c>
      <c r="E8" s="25">
        <f>Сенг!E8+Силик!E8+'Кр Гул'!E8+Елаур!E8+НСлоб!E8+Туш!E8</f>
        <v>3763.2</v>
      </c>
      <c r="F8" s="25">
        <f>Сенг!F8+Силик!F8+'Кр Гул'!F8+Елаур!F8+НСлоб!F8+Туш!F8</f>
        <v>7631.499999999999</v>
      </c>
      <c r="G8" s="59">
        <f aca="true" t="shared" si="1" ref="G8:G13">C8/F8*100</f>
        <v>152.29640306623864</v>
      </c>
      <c r="H8" s="59">
        <f>C8-F8</f>
        <v>3991.000000000001</v>
      </c>
    </row>
    <row r="9" spans="1:8" ht="12.75">
      <c r="A9" s="41" t="s">
        <v>4</v>
      </c>
      <c r="B9" s="25">
        <f>Сенг!B9+Силик!B9+'Кр Гул'!B9+Елаур!B9+НСлоб!B9+Туш!B9</f>
        <v>7510</v>
      </c>
      <c r="C9" s="25">
        <f>Сенг!C9+Силик!C9+'Кр Гул'!C9+Елаур!C9+НСлоб!C9+Туш!C9</f>
        <v>7778.1</v>
      </c>
      <c r="D9" s="25">
        <f t="shared" si="0"/>
        <v>103.56990679094542</v>
      </c>
      <c r="E9" s="25">
        <f>Сенг!E9+Силик!E9+'Кр Гул'!E9+Елаур!E9+НСлоб!E9+Туш!E9</f>
        <v>2900.3999999999996</v>
      </c>
      <c r="F9" s="25">
        <f>Сенг!F9+Силик!F9+'Кр Гул'!F9+Елаур!F9+НСлоб!F9+Туш!F9</f>
        <v>4364.7</v>
      </c>
      <c r="G9" s="39">
        <f t="shared" si="1"/>
        <v>178.20468760739573</v>
      </c>
      <c r="H9" s="39">
        <f aca="true" t="shared" si="2" ref="H9:H53">C9-F9</f>
        <v>3413.4000000000005</v>
      </c>
    </row>
    <row r="10" spans="1:8" ht="12.75">
      <c r="A10" s="41" t="s">
        <v>76</v>
      </c>
      <c r="B10" s="25">
        <f>Сенг!B10+Силик!B10+'Кр Гул'!B10+Елаур!B10+НСлоб!B10+Туш!B10</f>
        <v>1249.2</v>
      </c>
      <c r="C10" s="25">
        <f>Сенг!C10+Силик!C10+'Кр Гул'!C10+Елаур!C10+НСлоб!C10+Туш!C10</f>
        <v>1333</v>
      </c>
      <c r="D10" s="25">
        <f t="shared" si="0"/>
        <v>106.70829330771694</v>
      </c>
      <c r="E10" s="25">
        <f>Сенг!E10+Силик!E10+'Кр Гул'!E10+Елаур!E10+НСлоб!E10+Туш!E10</f>
        <v>422.2</v>
      </c>
      <c r="F10" s="25">
        <f>Сенг!F10+Силик!F10+'Кр Гул'!F10+Елаур!F10+НСлоб!F10+Туш!F10</f>
        <v>1236.8000000000002</v>
      </c>
      <c r="G10" s="39">
        <f t="shared" si="1"/>
        <v>107.77813712807243</v>
      </c>
      <c r="H10" s="39">
        <f t="shared" si="2"/>
        <v>96.19999999999982</v>
      </c>
    </row>
    <row r="11" spans="1:8" ht="12.75" customHeight="1">
      <c r="A11" s="41" t="s">
        <v>80</v>
      </c>
      <c r="B11" s="25">
        <f>Сенг!B11+Силик!B11+'Кр Гул'!B11+Елаур!B11+НСлоб!B11+Туш!B11</f>
        <v>0</v>
      </c>
      <c r="C11" s="25">
        <f>Сенг!C11+Силик!C11+'Кр Гул'!C11+Елаур!C11+НСлоб!C11+Туш!C11</f>
        <v>0</v>
      </c>
      <c r="D11" s="25" t="e">
        <f t="shared" si="0"/>
        <v>#DIV/0!</v>
      </c>
      <c r="E11" s="25">
        <f>Сенг!E11+Силик!E11+'Кр Гул'!E11+Елаур!E11+НСлоб!E11+Туш!E11</f>
        <v>0</v>
      </c>
      <c r="F11" s="25">
        <f>Сенг!F11+Силик!F11+'Кр Гул'!F11+Елаур!F11+НСлоб!F11+Туш!F11</f>
        <v>0</v>
      </c>
      <c r="G11" s="39" t="e">
        <f t="shared" si="1"/>
        <v>#DIV/0!</v>
      </c>
      <c r="H11" s="39">
        <f t="shared" si="2"/>
        <v>0</v>
      </c>
    </row>
    <row r="12" spans="1:8" ht="12.75">
      <c r="A12" s="41" t="s">
        <v>5</v>
      </c>
      <c r="B12" s="25">
        <f>Сенг!B12+Силик!B12+'Кр Гул'!B12+Елаур!B12+НСлоб!B12+Туш!B12</f>
        <v>0</v>
      </c>
      <c r="C12" s="25">
        <f>Сенг!C12+Силик!C12+'Кр Гул'!C12+Елаур!C12+НСлоб!C12+Туш!C12</f>
        <v>0</v>
      </c>
      <c r="D12" s="25" t="e">
        <f t="shared" si="0"/>
        <v>#DIV/0!</v>
      </c>
      <c r="E12" s="25">
        <f>Сенг!E12+Силик!E12+'Кр Гул'!E12+Елаур!E12+НСлоб!E12+Туш!E12</f>
        <v>0</v>
      </c>
      <c r="F12" s="25">
        <f>Сенг!F12+Силик!F12+'Кр Гул'!F12+Елаур!F12+НСлоб!F12+Туш!F12</f>
        <v>0</v>
      </c>
      <c r="G12" s="39" t="e">
        <f t="shared" si="1"/>
        <v>#DIV/0!</v>
      </c>
      <c r="H12" s="39">
        <f t="shared" si="2"/>
        <v>0</v>
      </c>
    </row>
    <row r="13" spans="1:8" ht="12.75">
      <c r="A13" s="41" t="s">
        <v>72</v>
      </c>
      <c r="B13" s="25">
        <f>Сенг!B13+Силик!B13+'Кр Гул'!B13+Елаур!B13+НСлоб!B13+Туш!B13</f>
        <v>0</v>
      </c>
      <c r="C13" s="25">
        <f>Сенг!C13+Силик!C13+'Кр Гул'!C13+Елаур!C13+НСлоб!C13+Туш!C13</f>
        <v>0</v>
      </c>
      <c r="D13" s="25" t="e">
        <f t="shared" si="0"/>
        <v>#DIV/0!</v>
      </c>
      <c r="E13" s="25">
        <f>Сенг!E13+Силик!E13+'Кр Гул'!E13+Елаур!E13+НСлоб!E13+Туш!E13</f>
        <v>0</v>
      </c>
      <c r="F13" s="25">
        <f>Сенг!F13+Силик!F13+'Кр Гул'!F13+Елаур!F13+НСлоб!F13+Туш!F13</f>
        <v>0</v>
      </c>
      <c r="G13" s="39" t="e">
        <f t="shared" si="1"/>
        <v>#DIV/0!</v>
      </c>
      <c r="H13" s="39">
        <f t="shared" si="2"/>
        <v>0</v>
      </c>
    </row>
    <row r="14" spans="1:10" ht="12.75">
      <c r="A14" s="41" t="s">
        <v>6</v>
      </c>
      <c r="B14" s="25">
        <f>Сенг!B14+Силик!B14+'Кр Гул'!B14+Елаур!B14+НСлоб!B14+Туш!B14</f>
        <v>60.9</v>
      </c>
      <c r="C14" s="25">
        <f>Сенг!C14+Силик!C14+'Кр Гул'!C14+Елаур!C14+НСлоб!C14+Туш!C14</f>
        <v>68.5</v>
      </c>
      <c r="D14" s="25">
        <f t="shared" si="0"/>
        <v>112.47947454844007</v>
      </c>
      <c r="E14" s="25">
        <f>Сенг!E14+Силик!E14+'Кр Гул'!E14+Елаур!E14+НСлоб!E14+Туш!E14</f>
        <v>68.5</v>
      </c>
      <c r="F14" s="25">
        <f>Сенг!F14+Силик!F14+'Кр Гул'!F14+Елаур!F14+НСлоб!F14+Туш!F14</f>
        <v>182.20000000000002</v>
      </c>
      <c r="G14" s="39">
        <f aca="true" t="shared" si="3" ref="G14:G20">C14/F14*100</f>
        <v>37.596048298572995</v>
      </c>
      <c r="H14" s="39">
        <f t="shared" si="2"/>
        <v>-113.70000000000002</v>
      </c>
      <c r="J14" t="s">
        <v>1</v>
      </c>
    </row>
    <row r="15" spans="1:8" ht="12.75">
      <c r="A15" s="41" t="s">
        <v>7</v>
      </c>
      <c r="B15" s="25">
        <f>Сенг!B15+Силик!B15+'Кр Гул'!B15+Елаур!B15+НСлоб!B15+Туш!B15</f>
        <v>284.5</v>
      </c>
      <c r="C15" s="25">
        <f>Сенг!C15+Силик!C15+'Кр Гул'!C15+Елаур!C15+НСлоб!C15+Туш!C15</f>
        <v>326.40000000000003</v>
      </c>
      <c r="D15" s="25">
        <f t="shared" si="0"/>
        <v>114.72759226713534</v>
      </c>
      <c r="E15" s="25">
        <f>Сенг!E15+Силик!E15+'Кр Гул'!E15+Елаур!E15+НСлоб!E15+Туш!E15</f>
        <v>92.39999999999999</v>
      </c>
      <c r="F15" s="25">
        <f>Сенг!F15+Силик!F15+'Кр Гул'!F15+Елаур!F15+НСлоб!F15+Туш!F15</f>
        <v>-47.29999999999998</v>
      </c>
      <c r="G15" s="39">
        <f t="shared" si="3"/>
        <v>-690.0634249471462</v>
      </c>
      <c r="H15" s="39">
        <f t="shared" si="2"/>
        <v>373.70000000000005</v>
      </c>
    </row>
    <row r="16" spans="1:8" ht="12.75">
      <c r="A16" s="41" t="s">
        <v>8</v>
      </c>
      <c r="B16" s="25">
        <f>Сенг!B16+Силик!B16+'Кр Гул'!B16+Елаур!B16+НСлоб!B16+Туш!B16</f>
        <v>2099.5</v>
      </c>
      <c r="C16" s="25">
        <f>Сенг!C16+Силик!C16+'Кр Гул'!C16+Елаур!C16+НСлоб!C16+Туш!C16</f>
        <v>2114.2</v>
      </c>
      <c r="D16" s="25">
        <f t="shared" si="0"/>
        <v>100.70016670635864</v>
      </c>
      <c r="E16" s="25">
        <f>Сенг!E16+Силик!E16+'Кр Гул'!E16+Елаур!E16+НСлоб!E16+Туш!E16</f>
        <v>278.9</v>
      </c>
      <c r="F16" s="25">
        <f>Сенг!F16+Силик!F16+'Кр Гул'!F16+Елаур!F16+НСлоб!F16+Туш!F16</f>
        <v>1889.9</v>
      </c>
      <c r="G16" s="39">
        <f t="shared" si="3"/>
        <v>111.86835282290066</v>
      </c>
      <c r="H16" s="39">
        <f t="shared" si="2"/>
        <v>224.29999999999973</v>
      </c>
    </row>
    <row r="17" spans="1:8" ht="12.75">
      <c r="A17" s="42" t="s">
        <v>9</v>
      </c>
      <c r="B17" s="25">
        <f>Сенг!B17+Силик!B17+'Кр Гул'!B17+Елаур!B17+НСлоб!B17+Туш!B17</f>
        <v>2.5</v>
      </c>
      <c r="C17" s="25">
        <f>Сенг!C17+Силик!C17+'Кр Гул'!C17+Елаур!C17+НСлоб!C17+Туш!C17</f>
        <v>2.3</v>
      </c>
      <c r="D17" s="25">
        <f t="shared" si="0"/>
        <v>92</v>
      </c>
      <c r="E17" s="25">
        <f>Сенг!E17+Силик!E17+'Кр Гул'!E17+Елаур!E17+НСлоб!E17+Туш!E17</f>
        <v>0.8</v>
      </c>
      <c r="F17" s="25">
        <f>Сенг!F17+Силик!F17+'Кр Гул'!F17+Елаур!F17+НСлоб!F17+Туш!F17</f>
        <v>5.199999999999999</v>
      </c>
      <c r="G17" s="39">
        <f t="shared" si="3"/>
        <v>44.23076923076923</v>
      </c>
      <c r="H17" s="39">
        <f t="shared" si="2"/>
        <v>-2.8999999999999995</v>
      </c>
    </row>
    <row r="18" spans="1:8" ht="39">
      <c r="A18" s="43" t="s">
        <v>14</v>
      </c>
      <c r="B18" s="25">
        <f>Сенг!B18+Силик!B18+'Кр Гул'!B18+Елаур!B18+НСлоб!B18+Туш!B18</f>
        <v>0</v>
      </c>
      <c r="C18" s="25">
        <f>Сенг!C18+Силик!C18+'Кр Гул'!C18+Елаур!C18+НСлоб!C18+Туш!C18</f>
        <v>0</v>
      </c>
      <c r="D18" s="25" t="e">
        <f t="shared" si="0"/>
        <v>#DIV/0!</v>
      </c>
      <c r="E18" s="25">
        <f>Сенг!E18+Силик!E18+'Кр Гул'!E18+Елаур!E18+НСлоб!E18+Туш!E18</f>
        <v>0</v>
      </c>
      <c r="F18" s="25">
        <f>Сенг!F18+Силик!F18+'Кр Гул'!F18+Елаур!F18+НСлоб!F18+Туш!F18</f>
        <v>0</v>
      </c>
      <c r="G18" s="39" t="e">
        <f t="shared" si="3"/>
        <v>#DIV/0!</v>
      </c>
      <c r="H18" s="39">
        <f t="shared" si="2"/>
        <v>0</v>
      </c>
    </row>
    <row r="19" spans="1:8" ht="12.75">
      <c r="A19" s="44" t="s">
        <v>53</v>
      </c>
      <c r="B19" s="25">
        <f>Сенг!B19+Силик!B19+'Кр Гул'!B19+Елаур!B19+НСлоб!B19+Туш!B19</f>
        <v>835.4000000000001</v>
      </c>
      <c r="C19" s="25">
        <f>Сенг!C19+Силик!C19+'Кр Гул'!C19+Елаур!C19+НСлоб!C19+Туш!C19</f>
        <v>1203.8999999999999</v>
      </c>
      <c r="D19" s="25">
        <f t="shared" si="0"/>
        <v>144.11060569786923</v>
      </c>
      <c r="E19" s="25">
        <f>Сенг!E19+Силик!E19+'Кр Гул'!E19+Елаур!E19+НСлоб!E19+Туш!E19</f>
        <v>588.4</v>
      </c>
      <c r="F19" s="25">
        <f>Сенг!F19+Силик!F19+'Кр Гул'!F19+Елаур!F19+НСлоб!F19+Туш!F19</f>
        <v>987.9999999999999</v>
      </c>
      <c r="G19" s="39">
        <f t="shared" si="3"/>
        <v>121.85222672064778</v>
      </c>
      <c r="H19" s="39">
        <f t="shared" si="2"/>
        <v>215.89999999999998</v>
      </c>
    </row>
    <row r="20" spans="1:10" ht="26.25">
      <c r="A20" s="41" t="s">
        <v>10</v>
      </c>
      <c r="B20" s="25">
        <f>Сенг!B20+Силик!B20+'Кр Гул'!B20+Елаур!B20+НСлоб!B20+Туш!B20</f>
        <v>0</v>
      </c>
      <c r="C20" s="25">
        <f>Сенг!C20+Силик!C20+'Кр Гул'!C20+Елаур!C20+НСлоб!C20+Туш!C20</f>
        <v>0</v>
      </c>
      <c r="D20" s="25">
        <v>0</v>
      </c>
      <c r="E20" s="25">
        <f>Сенг!E20+Силик!E20+'Кр Гул'!E20+Елаур!E20+НСлоб!E20+Туш!E20</f>
        <v>0</v>
      </c>
      <c r="F20" s="25">
        <f>Сенг!F20+Силик!F20+'Кр Гул'!F20+Елаур!F20+НСлоб!F20+Туш!F20</f>
        <v>0</v>
      </c>
      <c r="G20" s="39" t="e">
        <f t="shared" si="3"/>
        <v>#DIV/0!</v>
      </c>
      <c r="H20" s="39">
        <f t="shared" si="2"/>
        <v>0</v>
      </c>
      <c r="J20" s="21"/>
    </row>
    <row r="21" spans="1:8" ht="26.25">
      <c r="A21" s="3" t="s">
        <v>75</v>
      </c>
      <c r="B21" s="25">
        <f>Сенг!B21+Силик!B21+'Кр Гул'!B21+Елаур!B21+НСлоб!B21+Туш!B21</f>
        <v>745.4000000000001</v>
      </c>
      <c r="C21" s="25">
        <f>Сенг!C21+Силик!C21+'Кр Гул'!C21+Елаур!C21+НСлоб!C21+Туш!C21</f>
        <v>1008.3</v>
      </c>
      <c r="D21" s="25">
        <f>C21/B21*100</f>
        <v>135.26965387711294</v>
      </c>
      <c r="E21" s="25">
        <f>Сенг!E21+Силик!E21+'Кр Гул'!E21+Елаур!E21+НСлоб!E21+Туш!E21</f>
        <v>497.8</v>
      </c>
      <c r="F21" s="25">
        <f>Сенг!F21+Силик!F21+'Кр Гул'!F21+Елаур!F21+НСлоб!F21+Туш!F21</f>
        <v>532.4</v>
      </c>
      <c r="G21" s="39">
        <f aca="true" t="shared" si="4" ref="G21:G38">C21/F21*100</f>
        <v>189.3876784372652</v>
      </c>
      <c r="H21" s="39">
        <f t="shared" si="2"/>
        <v>475.9</v>
      </c>
    </row>
    <row r="22" spans="1:8" ht="12.75">
      <c r="A22" s="41" t="s">
        <v>11</v>
      </c>
      <c r="B22" s="25">
        <f>Сенг!B22+Силик!B22+'Кр Гул'!B22+Елаур!B22+НСлоб!B22+Туш!B22</f>
        <v>20</v>
      </c>
      <c r="C22" s="25">
        <f>Сенг!C22+Силик!C22+'Кр Гул'!C22+Елаур!C22+НСлоб!C22+Туш!C22</f>
        <v>69.8</v>
      </c>
      <c r="D22" s="25">
        <f>C22/B22*100</f>
        <v>349</v>
      </c>
      <c r="E22" s="25">
        <f>Сенг!E22+Силик!E22+'Кр Гул'!E22+Елаур!E22+НСлоб!E22+Туш!E22</f>
        <v>21.4</v>
      </c>
      <c r="F22" s="25">
        <f>Сенг!F22+Силик!F22+'Кр Гул'!F22+Елаур!F22+НСлоб!F22+Туш!F22</f>
        <v>136.6</v>
      </c>
      <c r="G22" s="39">
        <f t="shared" si="4"/>
        <v>51.09809663250366</v>
      </c>
      <c r="H22" s="39">
        <f t="shared" si="2"/>
        <v>-66.8</v>
      </c>
    </row>
    <row r="23" spans="1:8" ht="26.25">
      <c r="A23" s="41" t="s">
        <v>12</v>
      </c>
      <c r="B23" s="25">
        <f>Сенг!B23+Силик!B23+'Кр Гул'!B23+Елаур!B23+НСлоб!B23+Туш!B23</f>
        <v>0</v>
      </c>
      <c r="C23" s="25">
        <f>Сенг!C23+Силик!C23+'Кр Гул'!C23+Елаур!C23+НСлоб!C23+Туш!C23</f>
        <v>34.6</v>
      </c>
      <c r="D23" s="25">
        <v>0</v>
      </c>
      <c r="E23" s="25">
        <f>Сенг!E23+Силик!E23+'Кр Гул'!E23+Елаур!E23+НСлоб!E23+Туш!E23</f>
        <v>34.6</v>
      </c>
      <c r="F23" s="25">
        <f>Сенг!F23+Силик!F23+'Кр Гул'!F23+Елаур!F23+НСлоб!F23+Туш!F23</f>
        <v>220.20000000000002</v>
      </c>
      <c r="G23" s="39">
        <f t="shared" si="4"/>
        <v>15.712988192552224</v>
      </c>
      <c r="H23" s="39">
        <f t="shared" si="2"/>
        <v>-185.60000000000002</v>
      </c>
    </row>
    <row r="24" spans="1:8" ht="12.75">
      <c r="A24" s="41" t="s">
        <v>13</v>
      </c>
      <c r="B24" s="25">
        <f>Сенг!B24+Силик!B24+'Кр Гул'!B24+Елаур!B24+НСлоб!B24+Туш!B24</f>
        <v>70</v>
      </c>
      <c r="C24" s="25">
        <f>Сенг!C24+Силик!C24+'Кр Гул'!C24+Елаур!C24+НСлоб!C24+Туш!C24</f>
        <v>64.80000000000001</v>
      </c>
      <c r="D24" s="25">
        <v>0</v>
      </c>
      <c r="E24" s="25">
        <f>Сенг!E24+Силик!E24+'Кр Гул'!E24+Елаур!E24+НСлоб!E24+Туш!E24</f>
        <v>19.399999999999995</v>
      </c>
      <c r="F24" s="25">
        <f>Сенг!F24+Силик!F24+'Кр Гул'!F24+Елаур!F24+НСлоб!F24+Туш!F24</f>
        <v>27.8</v>
      </c>
      <c r="G24" s="39">
        <f t="shared" si="4"/>
        <v>233.09352517985613</v>
      </c>
      <c r="H24" s="39">
        <f t="shared" si="2"/>
        <v>37.000000000000014</v>
      </c>
    </row>
    <row r="25" spans="1:8" ht="26.25">
      <c r="A25" s="43" t="s">
        <v>41</v>
      </c>
      <c r="B25" s="25">
        <f>Сенг!B25+Силик!B25+'Кр Гул'!B25+Елаур!B25+НСлоб!B25+Туш!B25</f>
        <v>0</v>
      </c>
      <c r="C25" s="25">
        <f>Сенг!C25+Силик!C25+'Кр Гул'!C25+Елаур!C25+НСлоб!C25+Туш!C25</f>
        <v>26.400000000000002</v>
      </c>
      <c r="D25" s="25">
        <v>0</v>
      </c>
      <c r="E25" s="25">
        <f>Сенг!E25+Силик!E25+'Кр Гул'!E25+Елаур!E25+НСлоб!E25+Туш!E25</f>
        <v>15.200000000000001</v>
      </c>
      <c r="F25" s="25">
        <f>Сенг!F25+Силик!F25+'Кр Гул'!F25+Елаур!F25+НСлоб!F25+Туш!F25</f>
        <v>71</v>
      </c>
      <c r="G25" s="39">
        <f t="shared" si="4"/>
        <v>37.183098591549296</v>
      </c>
      <c r="H25" s="39">
        <f t="shared" si="2"/>
        <v>-44.599999999999994</v>
      </c>
    </row>
    <row r="26" spans="1:8" ht="12.75">
      <c r="A26" s="44" t="s">
        <v>15</v>
      </c>
      <c r="B26" s="25">
        <f>Сенг!B26+Силик!B26+'Кр Гул'!B26+Елаур!B26+НСлоб!B26+Туш!B26</f>
        <v>12042</v>
      </c>
      <c r="C26" s="25">
        <f>Сенг!C26+Силик!C26+'Кр Гул'!C26+Елаур!C26+НСлоб!C26+Туш!C26</f>
        <v>12826.4</v>
      </c>
      <c r="D26" s="25">
        <f>C26/B26*100</f>
        <v>106.51386812821791</v>
      </c>
      <c r="E26" s="25">
        <f>Сенг!E26+Силик!E26+'Кр Гул'!E26+Елаур!E26+НСлоб!E26+Туш!E26</f>
        <v>4351.599999999999</v>
      </c>
      <c r="F26" s="25">
        <f>Сенг!F26+Силик!F26+'Кр Гул'!F26+Елаур!F26+НСлоб!F26+Туш!F26</f>
        <v>8619.5</v>
      </c>
      <c r="G26" s="39">
        <f t="shared" si="4"/>
        <v>148.80677533499622</v>
      </c>
      <c r="H26" s="39">
        <f t="shared" si="2"/>
        <v>4206.9</v>
      </c>
    </row>
    <row r="27" spans="1:8" ht="26.25">
      <c r="A27" s="42" t="s">
        <v>36</v>
      </c>
      <c r="B27" s="25">
        <f>Сенг!B27+Силик!B27+'Кр Гул'!B27+Елаур!B27+НСлоб!B27+Туш!B27</f>
        <v>0</v>
      </c>
      <c r="C27" s="25">
        <f>Сенг!C27+Силик!C27+'Кр Гул'!C27+Елаур!C27+НСлоб!C27+Туш!C27</f>
        <v>0</v>
      </c>
      <c r="D27" s="25">
        <v>0</v>
      </c>
      <c r="E27" s="25">
        <f>Сенг!E27+Силик!E27+'Кр Гул'!E27+Елаур!E27+НСлоб!E27+Туш!E27</f>
        <v>0</v>
      </c>
      <c r="F27" s="25">
        <f>Сенг!F27+Силик!F27+'Кр Гул'!F27+Елаур!F27+НСлоб!F27+Туш!F27</f>
        <v>0</v>
      </c>
      <c r="G27" s="39" t="e">
        <f t="shared" si="4"/>
        <v>#DIV/0!</v>
      </c>
      <c r="H27" s="39">
        <f t="shared" si="2"/>
        <v>0</v>
      </c>
    </row>
    <row r="28" spans="1:8" ht="12.75">
      <c r="A28" s="44" t="s">
        <v>16</v>
      </c>
      <c r="B28" s="25">
        <f>Сенг!B28+Силик!B28+'Кр Гул'!B28+Елаур!B28+НСлоб!B28+Туш!B28</f>
        <v>12042</v>
      </c>
      <c r="C28" s="25">
        <f>Сенг!C28+Силик!C28+'Кр Гул'!C28+Елаур!C28+НСлоб!C28+Туш!C28</f>
        <v>12826.4</v>
      </c>
      <c r="D28" s="25">
        <f>C28/B28*100</f>
        <v>106.51386812821791</v>
      </c>
      <c r="E28" s="25">
        <f>Сенг!E28+Силик!E28+'Кр Гул'!E28+Елаур!E28+НСлоб!E28+Туш!E28</f>
        <v>4351.599999999999</v>
      </c>
      <c r="F28" s="25">
        <f>Сенг!F28+Силик!F28+'Кр Гул'!F28+Елаур!F28+НСлоб!F28+Туш!F28</f>
        <v>8619.5</v>
      </c>
      <c r="G28" s="39">
        <f t="shared" si="4"/>
        <v>148.80677533499622</v>
      </c>
      <c r="H28" s="39">
        <f t="shared" si="2"/>
        <v>4206.9</v>
      </c>
    </row>
    <row r="29" spans="1:8" ht="12.75">
      <c r="A29" s="41" t="s">
        <v>17</v>
      </c>
      <c r="B29" s="25">
        <f>Сенг!B29+Силик!B29+'Кр Гул'!B29+Елаур!B29+НСлоб!B29+Туш!B29</f>
        <v>287.7</v>
      </c>
      <c r="C29" s="25">
        <f>Сенг!C29+Силик!C29+'Кр Гул'!C29+Елаур!C29+НСлоб!C29+Туш!C29</f>
        <v>287.7</v>
      </c>
      <c r="D29" s="25">
        <v>0</v>
      </c>
      <c r="E29" s="25">
        <f>Сенг!E29+Силик!E29+'Кр Гул'!E29+Елаур!E29+НСлоб!E29+Туш!E29</f>
        <v>124.2</v>
      </c>
      <c r="F29" s="25">
        <f>Сенг!F29+Силик!F29+'Кр Гул'!F29+Елаур!F29+НСлоб!F29+Туш!F29</f>
        <v>212.29999999999998</v>
      </c>
      <c r="G29" s="39">
        <f t="shared" si="4"/>
        <v>135.51577955723033</v>
      </c>
      <c r="H29" s="39">
        <f t="shared" si="2"/>
        <v>75.4</v>
      </c>
    </row>
    <row r="30" spans="1:8" ht="26.25">
      <c r="A30" s="41" t="s">
        <v>18</v>
      </c>
      <c r="B30" s="25">
        <f>Сенг!B30+Силик!B30+'Кр Гул'!B30+Елаур!B30+НСлоб!B30+Туш!B30</f>
        <v>3725.0999999999995</v>
      </c>
      <c r="C30" s="25">
        <f>Сенг!C30+Силик!C30+'Кр Гул'!C30+Елаур!C30+НСлоб!C30+Туш!C30</f>
        <v>3725.0999999999995</v>
      </c>
      <c r="D30" s="25">
        <f>C30/B30*100</f>
        <v>100</v>
      </c>
      <c r="E30" s="25">
        <f>Сенг!E30+Силик!E30+'Кр Гул'!E30+Елаур!E30+НСлоб!E30+Туш!E30</f>
        <v>1868.8999999999999</v>
      </c>
      <c r="F30" s="25">
        <f>Сенг!F30+Силик!F30+'Кр Гул'!F30+Елаур!F30+НСлоб!F30+Туш!F30</f>
        <v>2552.5</v>
      </c>
      <c r="G30" s="39">
        <f t="shared" si="4"/>
        <v>145.93927522037217</v>
      </c>
      <c r="H30" s="39">
        <f t="shared" si="2"/>
        <v>1172.5999999999995</v>
      </c>
    </row>
    <row r="31" spans="1:8" ht="12.75">
      <c r="A31" s="41" t="s">
        <v>40</v>
      </c>
      <c r="B31" s="25">
        <f>Сенг!B31+Силик!B31+'Кр Гул'!B31+Елаур!B31+НСлоб!B31+Туш!B31</f>
        <v>1404.4</v>
      </c>
      <c r="C31" s="25">
        <f>Сенг!C31+Силик!C31+'Кр Гул'!C31+Елаур!C31+НСлоб!C31+Туш!C31</f>
        <v>1404.4</v>
      </c>
      <c r="D31" s="25">
        <f>C31/B31*100</f>
        <v>100</v>
      </c>
      <c r="E31" s="25">
        <f>Сенг!E31+Силик!E31+'Кр Гул'!E31+Елаур!E31+НСлоб!E31+Туш!E31</f>
        <v>572.8</v>
      </c>
      <c r="F31" s="25">
        <f>Сенг!F31+Силик!F31+'Кр Гул'!F31+Елаур!F31+НСлоб!F31+Туш!F31</f>
        <v>899.2</v>
      </c>
      <c r="G31" s="39">
        <f t="shared" si="4"/>
        <v>156.18327402135233</v>
      </c>
      <c r="H31" s="39">
        <f t="shared" si="2"/>
        <v>505.20000000000005</v>
      </c>
    </row>
    <row r="32" spans="1:8" ht="12.75">
      <c r="A32" s="41" t="s">
        <v>19</v>
      </c>
      <c r="B32" s="25">
        <f>Сенг!B32+Силик!B32+'Кр Гул'!B32+Елаур!B32+НСлоб!B32+Туш!B32</f>
        <v>0</v>
      </c>
      <c r="C32" s="25">
        <f>Сенг!C32+Силик!C32+'Кр Гул'!C32+Елаур!C32+НСлоб!C32+Туш!C32</f>
        <v>0</v>
      </c>
      <c r="D32" s="25">
        <v>0</v>
      </c>
      <c r="E32" s="25">
        <f>Сенг!E32+Силик!E32+'Кр Гул'!E32+Елаур!E32+НСлоб!E32+Туш!E32</f>
        <v>0</v>
      </c>
      <c r="F32" s="25">
        <f>Сенг!F32+Силик!F32+'Кр Гул'!F32+Елаур!F32+НСлоб!F32+Туш!F32</f>
        <v>0</v>
      </c>
      <c r="G32" s="39" t="e">
        <f t="shared" si="4"/>
        <v>#DIV/0!</v>
      </c>
      <c r="H32" s="39">
        <f t="shared" si="2"/>
        <v>0</v>
      </c>
    </row>
    <row r="33" spans="1:8" ht="12.75">
      <c r="A33" s="41" t="s">
        <v>20</v>
      </c>
      <c r="B33" s="25">
        <f>Сенг!B33+Силик!B33+'Кр Гул'!B33+Елаур!B33+НСлоб!B33+Туш!B33</f>
        <v>488.1</v>
      </c>
      <c r="C33" s="25">
        <f>Сенг!C33+Силик!C33+'Кр Гул'!C33+Елаур!C33+НСлоб!C33+Туш!C33</f>
        <v>488.1</v>
      </c>
      <c r="D33" s="25">
        <v>0</v>
      </c>
      <c r="E33" s="25">
        <f>Сенг!E33+Силик!E33+'Кр Гул'!E33+Елаур!E33+НСлоб!E33+Туш!E33</f>
        <v>488.1</v>
      </c>
      <c r="F33" s="25">
        <f>Сенг!F33+Силик!F33+'Кр Гул'!F33+Елаур!F33+НСлоб!F33+Туш!F33</f>
        <v>26135.5</v>
      </c>
      <c r="G33" s="39">
        <f t="shared" si="4"/>
        <v>1.8675747546440666</v>
      </c>
      <c r="H33" s="39">
        <f t="shared" si="2"/>
        <v>-25647.4</v>
      </c>
    </row>
    <row r="34" spans="1:8" ht="12.75">
      <c r="A34" s="41" t="s">
        <v>35</v>
      </c>
      <c r="B34" s="25">
        <f>Сенг!B34+Силик!B34+'Кр Гул'!B34+Елаур!B34+НСлоб!B34+Туш!B34</f>
        <v>5905.3</v>
      </c>
      <c r="C34" s="25">
        <f>Сенг!C34+Силик!C34+'Кр Гул'!C34+Елаур!C34+НСлоб!C34+Туш!C34</f>
        <v>5905.3</v>
      </c>
      <c r="D34" s="25">
        <f>C34/B34*100</f>
        <v>100</v>
      </c>
      <c r="E34" s="25">
        <f>Сенг!E34+Силик!E34+'Кр Гул'!E34+Елаур!E34+НСлоб!E34+Туш!E34</f>
        <v>3054</v>
      </c>
      <c r="F34" s="25">
        <f>Сенг!F34+Силик!F34+'Кр Гул'!F34+Елаур!F34+НСлоб!F34+Туш!F34</f>
        <v>29799.499999999996</v>
      </c>
      <c r="G34" s="39">
        <f t="shared" si="4"/>
        <v>19.816775449252507</v>
      </c>
      <c r="H34" s="39">
        <f t="shared" si="2"/>
        <v>-23894.199999999997</v>
      </c>
    </row>
    <row r="35" spans="1:8" ht="12.75">
      <c r="A35" s="41" t="s">
        <v>69</v>
      </c>
      <c r="B35" s="25">
        <f>Сенг!B35+Силик!B35+'Кр Гул'!B35+Елаур!B35+НСлоб!B35+Туш!B35</f>
        <v>0</v>
      </c>
      <c r="C35" s="25">
        <f>Сенг!C35+Силик!C35+'Кр Гул'!C35+Елаур!C35+НСлоб!C35+Туш!C35</f>
        <v>0</v>
      </c>
      <c r="D35" s="25" t="e">
        <f>C35/B35*100</f>
        <v>#DIV/0!</v>
      </c>
      <c r="E35" s="25">
        <f>Сенг!E35+Силик!E35+'Кр Гул'!E35+Елаур!E35+НСлоб!E35+Туш!E35</f>
        <v>0</v>
      </c>
      <c r="F35" s="25">
        <f>Сенг!F35+Силик!F35+'Кр Гул'!F35+Елаур!F35+НСлоб!F35+Туш!F35</f>
        <v>2172.8</v>
      </c>
      <c r="G35" s="39">
        <f t="shared" si="4"/>
        <v>0</v>
      </c>
      <c r="H35" s="39">
        <f t="shared" si="2"/>
        <v>-2172.8</v>
      </c>
    </row>
    <row r="36" spans="1:8" ht="12.75">
      <c r="A36" s="41" t="s">
        <v>68</v>
      </c>
      <c r="B36" s="25">
        <f>Сенг!B36+Силик!B36+'Кр Гул'!B36+Елаур!B36+НСлоб!B36+Туш!B36</f>
        <v>0</v>
      </c>
      <c r="C36" s="25">
        <f>Сенг!C36+Силик!C36+'Кр Гул'!C36+Елаур!C36+НСлоб!C36+Туш!C36</f>
        <v>-10778.3</v>
      </c>
      <c r="D36" s="25" t="e">
        <f>C36/B36*100</f>
        <v>#DIV/0!</v>
      </c>
      <c r="E36" s="25">
        <f>Сенг!E36+Силик!E36+'Кр Гул'!E36+Елаур!E36+НСлоб!E36+Туш!E36</f>
        <v>0</v>
      </c>
      <c r="F36" s="25">
        <f>Сенг!F36+Силик!F36+'Кр Гул'!F36+Елаур!F36+НСлоб!F36+Туш!F36</f>
        <v>-6120.1</v>
      </c>
      <c r="G36" s="39">
        <f t="shared" si="4"/>
        <v>176.1131354062842</v>
      </c>
      <c r="H36" s="39">
        <f t="shared" si="2"/>
        <v>-4658.199999999999</v>
      </c>
    </row>
    <row r="37" spans="1:8" ht="12.75">
      <c r="A37" s="41" t="s">
        <v>50</v>
      </c>
      <c r="B37" s="25">
        <f>Сенг!B37+Силик!B37+'Кр Гул'!B37+Елаур!B37+НСлоб!B37+Туш!B37</f>
        <v>0</v>
      </c>
      <c r="C37" s="25">
        <f>Сенг!C37+Силик!C37+'Кр Гул'!C37+Елаур!C37+НСлоб!C37+Туш!C37</f>
        <v>-50.8</v>
      </c>
      <c r="D37" s="25" t="e">
        <f>C37/B37*100</f>
        <v>#DIV/0!</v>
      </c>
      <c r="E37" s="25">
        <f>Сенг!E37+Силик!E37+'Кр Гул'!E37+Елаур!E37+НСлоб!E37+Туш!E37</f>
        <v>-50.8</v>
      </c>
      <c r="F37" s="25">
        <f>Сенг!F37+Силик!F37+'Кр Гул'!F37+Елаур!F37+НСлоб!F37+Туш!F37</f>
        <v>0</v>
      </c>
      <c r="G37" s="39" t="e">
        <f t="shared" si="4"/>
        <v>#DIV/0!</v>
      </c>
      <c r="H37" s="39">
        <f t="shared" si="2"/>
        <v>-50.8</v>
      </c>
    </row>
    <row r="38" spans="1:8" ht="12.75">
      <c r="A38" s="44" t="s">
        <v>23</v>
      </c>
      <c r="B38" s="25">
        <f>Сенг!B38+Силик!B38+'Кр Гул'!B38+Елаур!B38+НСлоб!B38+Туш!B38</f>
        <v>17947.3</v>
      </c>
      <c r="C38" s="25">
        <f>Сенг!C38+Силик!C38+'Кр Гул'!C38+Елаур!C38+НСлоб!C38+Туш!C38</f>
        <v>7902.599999999999</v>
      </c>
      <c r="D38" s="25">
        <f>C38/B38*100</f>
        <v>44.032249976319555</v>
      </c>
      <c r="E38" s="25">
        <f>Сенг!E38+Силик!E38+'Кр Гул'!E38+Елаур!E38+НСлоб!E38+Туш!E38</f>
        <v>7354.799999999999</v>
      </c>
      <c r="F38" s="25">
        <f>Сенг!F38+Силик!F38+'Кр Гул'!F38+Елаур!F38+НСлоб!F38+Туш!F38</f>
        <v>34471.7</v>
      </c>
      <c r="G38" s="39">
        <f t="shared" si="4"/>
        <v>22.92489201286853</v>
      </c>
      <c r="H38" s="39">
        <f t="shared" si="2"/>
        <v>-26569.1</v>
      </c>
    </row>
    <row r="39" spans="1:8" ht="12.75">
      <c r="A39" s="45" t="s">
        <v>24</v>
      </c>
      <c r="B39" s="25"/>
      <c r="C39" s="25"/>
      <c r="D39" s="25"/>
      <c r="E39" s="25"/>
      <c r="F39" s="25"/>
      <c r="G39" s="39"/>
      <c r="H39" s="39"/>
    </row>
    <row r="40" spans="1:8" ht="12.75">
      <c r="A40" s="46" t="s">
        <v>51</v>
      </c>
      <c r="B40" s="25">
        <f>Сенг!B40+Силик!B40+'Кр Гул'!B40+Елаур!B40+НСлоб!B40+Туш!B40</f>
        <v>4276.4</v>
      </c>
      <c r="C40" s="25">
        <f>Сенг!C40+Силик!C40+'Кр Гул'!C40+Елаур!C40+НСлоб!C40+Туш!C40</f>
        <v>4255.6</v>
      </c>
      <c r="D40" s="25">
        <f>C40/B40*100</f>
        <v>99.51360957814987</v>
      </c>
      <c r="E40" s="25">
        <f>Сенг!E40+Силик!E40+'Кр Гул'!E40+Елаур!E40+НСлоб!E40+Туш!E40</f>
        <v>1590.8</v>
      </c>
      <c r="F40" s="25">
        <f>Сенг!F40+Силик!F40+'Кр Гул'!F40+Елаур!F40+НСлоб!F40+Туш!F40</f>
        <v>4450.8</v>
      </c>
      <c r="G40" s="39">
        <f aca="true" t="shared" si="5" ref="G40:G53">C40/F40*100</f>
        <v>95.61427159162398</v>
      </c>
      <c r="H40" s="39">
        <f t="shared" si="2"/>
        <v>-195.19999999999982</v>
      </c>
    </row>
    <row r="41" spans="1:8" ht="12.75">
      <c r="A41" s="47" t="s">
        <v>25</v>
      </c>
      <c r="B41" s="25">
        <f>Сенг!B41+Силик!B41+'Кр Гул'!B41+Елаур!B41+НСлоб!B41+Туш!B41</f>
        <v>287.7</v>
      </c>
      <c r="C41" s="25">
        <f>Сенг!C41+Силик!C41+'Кр Гул'!C41+Елаур!C41+НСлоб!C41+Туш!C41</f>
        <v>287.7</v>
      </c>
      <c r="D41" s="25">
        <f>C41/B41*100</f>
        <v>100</v>
      </c>
      <c r="E41" s="25">
        <f>Сенг!E41+Силик!E41+'Кр Гул'!E41+Елаур!E41+НСлоб!E41+Туш!E41</f>
        <v>124.2</v>
      </c>
      <c r="F41" s="25">
        <f>Сенг!F41+Силик!F41+'Кр Гул'!F41+Елаур!F41+НСлоб!F41+Туш!F41</f>
        <v>212.29999999999998</v>
      </c>
      <c r="G41" s="39">
        <f t="shared" si="5"/>
        <v>135.51577955723033</v>
      </c>
      <c r="H41" s="39">
        <f t="shared" si="2"/>
        <v>75.4</v>
      </c>
    </row>
    <row r="42" spans="1:8" ht="26.25">
      <c r="A42" s="47" t="s">
        <v>26</v>
      </c>
      <c r="B42" s="25">
        <f>Сенг!B42+Силик!B42+'Кр Гул'!B42+Елаур!B42+НСлоб!B42+Туш!B42</f>
        <v>48</v>
      </c>
      <c r="C42" s="25">
        <f>Сенг!C42+Силик!C42+'Кр Гул'!C42+Елаур!C42+НСлоб!C42+Туш!C42</f>
        <v>46.6</v>
      </c>
      <c r="D42" s="25">
        <f>C42/B42*100</f>
        <v>97.08333333333333</v>
      </c>
      <c r="E42" s="25">
        <f>Сенг!E42+Силик!E42+'Кр Гул'!E42+Елаур!E42+НСлоб!E42+Туш!E42</f>
        <v>46.6</v>
      </c>
      <c r="F42" s="25">
        <f>Сенг!F42+Силик!F42+'Кр Гул'!F42+Елаур!F42+НСлоб!F42+Туш!F42</f>
        <v>0</v>
      </c>
      <c r="G42" s="39" t="e">
        <f t="shared" si="5"/>
        <v>#DIV/0!</v>
      </c>
      <c r="H42" s="39">
        <f t="shared" si="2"/>
        <v>46.6</v>
      </c>
    </row>
    <row r="43" spans="1:8" ht="12.75">
      <c r="A43" s="47" t="s">
        <v>27</v>
      </c>
      <c r="B43" s="25">
        <f>Сенг!B43+Силик!B43+'Кр Гул'!B43+Елаур!B43+НСлоб!B43+Туш!B43</f>
        <v>5481.3</v>
      </c>
      <c r="C43" s="25">
        <f>Сенг!C43+Силик!C43+'Кр Гул'!C43+Елаур!C43+НСлоб!C43+Туш!C43</f>
        <v>5455.200000000001</v>
      </c>
      <c r="D43" s="25">
        <f>C43/B43*100</f>
        <v>99.52383558644848</v>
      </c>
      <c r="E43" s="25">
        <f>Сенг!E43+Силик!E43+'Кр Гул'!E43+Елаур!E43+НСлоб!E43+Туш!E43</f>
        <v>1691.3</v>
      </c>
      <c r="F43" s="25">
        <f>Сенг!F43+Силик!F43+'Кр Гул'!F43+Елаур!F43+НСлоб!F43+Туш!F43</f>
        <v>2588.5</v>
      </c>
      <c r="G43" s="39">
        <f t="shared" si="5"/>
        <v>210.74753718369715</v>
      </c>
      <c r="H43" s="39">
        <f t="shared" si="2"/>
        <v>2866.7000000000007</v>
      </c>
    </row>
    <row r="44" spans="1:8" ht="12.75">
      <c r="A44" s="47" t="s">
        <v>28</v>
      </c>
      <c r="B44" s="25">
        <f>Сенг!B44+Силик!B44+'Кр Гул'!B44+Елаур!B44+НСлоб!B44+Туш!B44</f>
        <v>8051.700000000001</v>
      </c>
      <c r="C44" s="25">
        <f>Сенг!C44+Силик!C44+'Кр Гул'!C44+Елаур!C44+НСлоб!C44+Туш!C44</f>
        <v>8023.4</v>
      </c>
      <c r="D44" s="25">
        <f>C44/B44*100</f>
        <v>99.64852143025695</v>
      </c>
      <c r="E44" s="25">
        <f>Сенг!E44+Силик!E44+'Кр Гул'!E44+Елаур!E44+НСлоб!E44+Туш!E44</f>
        <v>3363.4000000000005</v>
      </c>
      <c r="F44" s="25">
        <f>Сенг!F44+Силик!F44+'Кр Гул'!F44+Елаур!F44+НСлоб!F44+Туш!F44</f>
        <v>33860.799999999996</v>
      </c>
      <c r="G44" s="39">
        <f t="shared" si="5"/>
        <v>23.695246420639798</v>
      </c>
      <c r="H44" s="39">
        <f t="shared" si="2"/>
        <v>-25837.399999999994</v>
      </c>
    </row>
    <row r="45" spans="1:8" ht="12.75">
      <c r="A45" s="47" t="s">
        <v>29</v>
      </c>
      <c r="B45" s="25">
        <f>Сенг!B45+Силик!B45+'Кр Гул'!B45+Елаур!B45+НСлоб!B45+Туш!B45</f>
        <v>0</v>
      </c>
      <c r="C45" s="25">
        <f>Сенг!C45+Силик!C45+'Кр Гул'!C45+Елаур!C45+НСлоб!C45+Туш!C45</f>
        <v>0</v>
      </c>
      <c r="D45" s="25">
        <v>0</v>
      </c>
      <c r="E45" s="25">
        <f>Сенг!E45+Силик!E45+'Кр Гул'!E45+Елаур!E45+НСлоб!E45+Туш!E45</f>
        <v>0</v>
      </c>
      <c r="F45" s="25">
        <f>Сенг!F45+Силик!F45+'Кр Гул'!F45+Елаур!F45+НСлоб!F45+Туш!F45</f>
        <v>0</v>
      </c>
      <c r="G45" s="39" t="e">
        <f t="shared" si="5"/>
        <v>#DIV/0!</v>
      </c>
      <c r="H45" s="39">
        <f t="shared" si="2"/>
        <v>0</v>
      </c>
    </row>
    <row r="46" spans="1:8" ht="12.75">
      <c r="A46" s="47" t="s">
        <v>30</v>
      </c>
      <c r="B46" s="25">
        <f>Сенг!B46+Силик!B46+'Кр Гул'!B46+Елаур!B46+НСлоб!B46+Туш!B46</f>
        <v>0</v>
      </c>
      <c r="C46" s="25">
        <f>Сенг!C46+Силик!C46+'Кр Гул'!C46+Елаур!C46+НСлоб!C46+Туш!C46</f>
        <v>0</v>
      </c>
      <c r="D46" s="25">
        <v>0</v>
      </c>
      <c r="E46" s="25">
        <f>Сенг!E46+Силик!E46+'Кр Гул'!E46+Елаур!E46+НСлоб!E46+Туш!E46</f>
        <v>0</v>
      </c>
      <c r="F46" s="25">
        <f>Сенг!F46+Силик!F46+'Кр Гул'!F46+Елаур!F46+НСлоб!F46+Туш!F46</f>
        <v>0</v>
      </c>
      <c r="G46" s="39" t="e">
        <f t="shared" si="5"/>
        <v>#DIV/0!</v>
      </c>
      <c r="H46" s="39">
        <f t="shared" si="2"/>
        <v>0</v>
      </c>
    </row>
    <row r="47" spans="1:9" ht="12.75">
      <c r="A47" s="47" t="s">
        <v>31</v>
      </c>
      <c r="B47" s="25">
        <f>Сенг!B47+Силик!B47+'Кр Гул'!B47+Елаур!B47+НСлоб!B47+Туш!B47</f>
        <v>2963.5</v>
      </c>
      <c r="C47" s="25">
        <f>Сенг!C47+Силик!C47+'Кр Гул'!C47+Елаур!C47+НСлоб!C47+Туш!C47</f>
        <v>2959.4</v>
      </c>
      <c r="D47" s="25">
        <f>C47/B47*100</f>
        <v>99.86165007592375</v>
      </c>
      <c r="E47" s="25">
        <f>Сенг!E47+Силик!E47+'Кр Гул'!E47+Елаур!E47+НСлоб!E47+Туш!E47</f>
        <v>1103.5</v>
      </c>
      <c r="F47" s="25">
        <f>Сенг!F47+Силик!F47+'Кр Гул'!F47+Елаур!F47+НСлоб!F47+Туш!F47</f>
        <v>2303.8</v>
      </c>
      <c r="G47" s="39">
        <f t="shared" si="5"/>
        <v>128.45733136556993</v>
      </c>
      <c r="H47" s="39">
        <f t="shared" si="2"/>
        <v>655.5999999999999</v>
      </c>
      <c r="I47" t="s">
        <v>1</v>
      </c>
    </row>
    <row r="48" spans="1:8" ht="12.75">
      <c r="A48" s="47" t="s">
        <v>66</v>
      </c>
      <c r="B48" s="25">
        <f>Сенг!B48+Силик!B48+'Кр Гул'!B48+Елаур!B48+НСлоб!B48+Туш!B48</f>
        <v>0</v>
      </c>
      <c r="C48" s="25">
        <f>Сенг!C48+Силик!C48+'Кр Гул'!C48+Елаур!C48+НСлоб!C48+Туш!C48</f>
        <v>0</v>
      </c>
      <c r="D48" s="25">
        <v>0</v>
      </c>
      <c r="E48" s="25">
        <f>Сенг!E48+Силик!E48+'Кр Гул'!E48+Елаур!E48+НСлоб!E48+Туш!E48</f>
        <v>0</v>
      </c>
      <c r="F48" s="25">
        <f>Сенг!F48+Силик!F48+'Кр Гул'!F48+Елаур!F48+НСлоб!F48+Туш!F48</f>
        <v>0</v>
      </c>
      <c r="G48" s="39" t="e">
        <f t="shared" si="5"/>
        <v>#DIV/0!</v>
      </c>
      <c r="H48" s="39">
        <f t="shared" si="2"/>
        <v>0</v>
      </c>
    </row>
    <row r="49" spans="1:8" ht="12.75">
      <c r="A49" s="47" t="s">
        <v>32</v>
      </c>
      <c r="B49" s="25">
        <f>Сенг!B49+Силик!B49+'Кр Гул'!B49+Елаур!B49+НСлоб!B49+Туш!B49</f>
        <v>297.7</v>
      </c>
      <c r="C49" s="25">
        <f>Сенг!C49+Силик!C49+'Кр Гул'!C49+Елаур!C49+НСлоб!C49+Туш!C49</f>
        <v>297.4</v>
      </c>
      <c r="D49" s="25">
        <f>C49/B49*100</f>
        <v>99.89922741014445</v>
      </c>
      <c r="E49" s="25">
        <f>Сенг!E49+Силик!E49+'Кр Гул'!E49+Елаур!E49+НСлоб!E49+Туш!E49</f>
        <v>99.6</v>
      </c>
      <c r="F49" s="25">
        <f>Сенг!F49+Силик!F49+'Кр Гул'!F49+Елаур!F49+НСлоб!F49+Туш!F49</f>
        <v>304.2</v>
      </c>
      <c r="G49" s="39">
        <f t="shared" si="5"/>
        <v>97.7646285338593</v>
      </c>
      <c r="H49" s="39">
        <f t="shared" si="2"/>
        <v>-6.800000000000011</v>
      </c>
    </row>
    <row r="50" spans="1:8" ht="12.75">
      <c r="A50" s="47" t="s">
        <v>65</v>
      </c>
      <c r="B50" s="25">
        <f>Сенг!B50+Силик!B50+'Кр Гул'!B50+Елаур!B50+НСлоб!B50+Туш!B50</f>
        <v>100</v>
      </c>
      <c r="C50" s="25">
        <f>Сенг!C50+Силик!C50+'Кр Гул'!C50+Елаур!C50+НСлоб!C50+Туш!C50</f>
        <v>99.64</v>
      </c>
      <c r="D50" s="25">
        <f>C50/B50*100</f>
        <v>99.64</v>
      </c>
      <c r="E50" s="25">
        <f>Сенг!E50+Силик!E50+'Кр Гул'!E50+Елаур!E50+НСлоб!E50+Туш!E50</f>
        <v>0</v>
      </c>
      <c r="F50" s="25">
        <f>Сенг!F50+Силик!F50+'Кр Гул'!F50+Елаур!F50+НСлоб!F50+Туш!F50</f>
        <v>0</v>
      </c>
      <c r="G50" s="39" t="e">
        <f t="shared" si="5"/>
        <v>#DIV/0!</v>
      </c>
      <c r="H50" s="39">
        <f t="shared" si="2"/>
        <v>99.64</v>
      </c>
    </row>
    <row r="51" spans="1:8" ht="12.75">
      <c r="A51" s="47" t="s">
        <v>67</v>
      </c>
      <c r="B51" s="25">
        <f>Сенг!B51+Силик!B51+'Кр Гул'!B51+Елаур!B51+НСлоб!B51+Туш!B51</f>
        <v>0</v>
      </c>
      <c r="C51" s="25">
        <f>Сенг!C51+Силик!C51+'Кр Гул'!C51+Елаур!C51+НСлоб!C51+Туш!C51</f>
        <v>0</v>
      </c>
      <c r="D51" s="25" t="e">
        <f>C51/B51*100</f>
        <v>#DIV/0!</v>
      </c>
      <c r="E51" s="25">
        <f>Сенг!E51+Силик!E51+'Кр Гул'!E51+Елаур!E51+НСлоб!E51+Туш!E51</f>
        <v>0</v>
      </c>
      <c r="F51" s="25">
        <f>Сенг!F51+Силик!F51+'Кр Гул'!F51+Елаур!F51+НСлоб!F51+Туш!F51</f>
        <v>0</v>
      </c>
      <c r="G51" s="39" t="e">
        <f t="shared" si="5"/>
        <v>#DIV/0!</v>
      </c>
      <c r="H51" s="39">
        <f t="shared" si="2"/>
        <v>0</v>
      </c>
    </row>
    <row r="52" spans="1:8" ht="12.75">
      <c r="A52" s="47" t="s">
        <v>56</v>
      </c>
      <c r="B52" s="25">
        <f>Сенг!B52+Силик!B52+'Кр Гул'!B52+Елаур!B52+НСлоб!B52+Туш!B52</f>
        <v>0</v>
      </c>
      <c r="C52" s="25">
        <f>Сенг!C52+Силик!C52+'Кр Гул'!C52+Елаур!C52+НСлоб!C52+Туш!C52</f>
        <v>0</v>
      </c>
      <c r="D52" s="25" t="e">
        <f>C52/B52*100</f>
        <v>#DIV/0!</v>
      </c>
      <c r="E52" s="25">
        <f>Сенг!E52+Силик!E52+'Кр Гул'!E52+Елаур!E52+НСлоб!E52+Туш!E52</f>
        <v>0</v>
      </c>
      <c r="F52" s="25">
        <f>Сенг!F52+Силик!F52+'Кр Гул'!F52+Елаур!F52+НСлоб!F52+Туш!F52</f>
        <v>0</v>
      </c>
      <c r="G52" s="39" t="e">
        <f t="shared" si="5"/>
        <v>#DIV/0!</v>
      </c>
      <c r="H52" s="39">
        <f t="shared" si="2"/>
        <v>0</v>
      </c>
    </row>
    <row r="53" spans="1:8" ht="12.75">
      <c r="A53" s="48" t="s">
        <v>33</v>
      </c>
      <c r="B53" s="25">
        <f>Сенг!B53+Силик!B53+'Кр Гул'!B53+Елаур!B53+НСлоб!B53+Туш!B53</f>
        <v>21506.300000000003</v>
      </c>
      <c r="C53" s="25">
        <f>Сенг!C53+Силик!C53+'Кр Гул'!C53+Елаур!C53+НСлоб!C53+Туш!C53</f>
        <v>21424.940000000002</v>
      </c>
      <c r="D53" s="25">
        <f>C53/B53*100</f>
        <v>99.62169224831793</v>
      </c>
      <c r="E53" s="25">
        <f>Сенг!E53+Силик!E53+'Кр Гул'!E53+Елаур!E53+НСлоб!E53+Туш!E53</f>
        <v>8019.4</v>
      </c>
      <c r="F53" s="25">
        <f>Сенг!F53+Силик!F53+'Кр Гул'!F53+Елаур!F53+НСлоб!F53+Туш!F53</f>
        <v>43720.4</v>
      </c>
      <c r="G53" s="39">
        <f t="shared" si="5"/>
        <v>49.0044464369036</v>
      </c>
      <c r="H53" s="39">
        <f t="shared" si="2"/>
        <v>-22295.46</v>
      </c>
    </row>
    <row r="54" spans="1:8" ht="12.75">
      <c r="A54" s="33"/>
      <c r="B54" s="33"/>
      <c r="C54" s="33"/>
      <c r="D54" s="33"/>
      <c r="E54" s="33"/>
      <c r="F54" s="33"/>
      <c r="G54" s="33"/>
      <c r="H54" s="33"/>
    </row>
  </sheetData>
  <sheetProtection/>
  <mergeCells count="9">
    <mergeCell ref="H5:H6"/>
    <mergeCell ref="G5:G6"/>
    <mergeCell ref="A2:F2"/>
    <mergeCell ref="A3:F3"/>
    <mergeCell ref="F5:F6"/>
    <mergeCell ref="E5:E6"/>
    <mergeCell ref="C5:D5"/>
    <mergeCell ref="B5:B6"/>
    <mergeCell ref="A4:D4"/>
  </mergeCells>
  <printOptions/>
  <pageMargins left="0" right="0" top="0" bottom="0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="150" zoomScaleNormal="150" zoomScalePageLayoutView="0" workbookViewId="0" topLeftCell="A42">
      <selection activeCell="D52" sqref="D52"/>
    </sheetView>
  </sheetViews>
  <sheetFormatPr defaultColWidth="9.00390625" defaultRowHeight="12.75"/>
  <cols>
    <col min="1" max="1" width="33.00390625" style="33" customWidth="1"/>
    <col min="2" max="5" width="9.125" style="33" customWidth="1"/>
    <col min="6" max="6" width="9.875" style="33" customWidth="1"/>
    <col min="7" max="7" width="8.125" style="33" customWidth="1"/>
    <col min="8" max="8" width="10.375" style="33" customWidth="1"/>
  </cols>
  <sheetData>
    <row r="1" spans="1:4" ht="12.75">
      <c r="A1" s="49" t="s">
        <v>0</v>
      </c>
      <c r="B1" s="50"/>
      <c r="C1" s="50"/>
      <c r="D1" s="50"/>
    </row>
    <row r="2" spans="1:7" ht="33" customHeight="1">
      <c r="A2" s="89" t="s">
        <v>42</v>
      </c>
      <c r="B2" s="89"/>
      <c r="C2" s="89"/>
      <c r="D2" s="89"/>
      <c r="E2" s="89"/>
      <c r="F2" s="89"/>
      <c r="G2" s="51"/>
    </row>
    <row r="3" spans="1:6" ht="12.75" customHeight="1">
      <c r="A3" s="87" t="s">
        <v>111</v>
      </c>
      <c r="B3" s="87"/>
      <c r="C3" s="87"/>
      <c r="D3" s="87"/>
      <c r="E3" s="87"/>
      <c r="F3" s="87"/>
    </row>
    <row r="4" spans="1:4" ht="8.25" customHeight="1">
      <c r="A4" s="88"/>
      <c r="B4" s="88"/>
      <c r="C4" s="88"/>
      <c r="D4" s="88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24.75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8" ht="12.75" customHeight="1">
      <c r="A7" s="54">
        <v>1</v>
      </c>
      <c r="B7" s="29">
        <v>2</v>
      </c>
      <c r="C7" s="31">
        <v>3</v>
      </c>
      <c r="D7" s="31">
        <v>4</v>
      </c>
      <c r="E7" s="31">
        <v>5</v>
      </c>
      <c r="F7" s="31">
        <v>6</v>
      </c>
      <c r="G7" s="27"/>
      <c r="H7" s="27"/>
    </row>
    <row r="8" spans="1:8" s="26" customFormat="1" ht="12.75">
      <c r="A8" s="40" t="s">
        <v>52</v>
      </c>
      <c r="B8" s="25">
        <f>B9+B12+B14+B15+B16+B17+B18+B10</f>
        <v>5519.3</v>
      </c>
      <c r="C8" s="25">
        <f>C9+C12+C14+C15+C16+C17+C18+C10</f>
        <v>5851.599999999999</v>
      </c>
      <c r="D8" s="25">
        <f aca="true" t="shared" si="0" ref="D8:D31">C8/B8*100</f>
        <v>106.02069102965955</v>
      </c>
      <c r="E8" s="25">
        <f>E9+E12+E14+E15+E16+E17+E18+E10</f>
        <v>2093.9</v>
      </c>
      <c r="F8" s="25">
        <f>F9+F12+F14+F15+F16+F17+F18+F10</f>
        <v>3735.8999999999996</v>
      </c>
      <c r="G8" s="59">
        <f aca="true" t="shared" si="1" ref="G8:G17">C8/F8*100</f>
        <v>156.63160148826253</v>
      </c>
      <c r="H8" s="59">
        <f aca="true" t="shared" si="2" ref="H8:H17">C8-F8</f>
        <v>2115.7</v>
      </c>
    </row>
    <row r="9" spans="1:8" ht="12.75">
      <c r="A9" s="41" t="s">
        <v>4</v>
      </c>
      <c r="B9" s="25">
        <v>4030</v>
      </c>
      <c r="C9" s="25">
        <v>4294.5</v>
      </c>
      <c r="D9" s="25">
        <f t="shared" si="0"/>
        <v>106.56327543424318</v>
      </c>
      <c r="E9" s="25">
        <v>1679.7</v>
      </c>
      <c r="F9" s="25">
        <v>2214.7</v>
      </c>
      <c r="G9" s="39">
        <f t="shared" si="1"/>
        <v>193.90888156409446</v>
      </c>
      <c r="H9" s="39">
        <f t="shared" si="2"/>
        <v>2079.8</v>
      </c>
    </row>
    <row r="10" spans="1:8" ht="12.75">
      <c r="A10" s="41" t="s">
        <v>76</v>
      </c>
      <c r="B10" s="25">
        <v>922.3</v>
      </c>
      <c r="C10" s="25">
        <v>976.3</v>
      </c>
      <c r="D10" s="25">
        <f t="shared" si="0"/>
        <v>105.85492789764719</v>
      </c>
      <c r="E10" s="25">
        <v>309.2</v>
      </c>
      <c r="F10" s="25">
        <v>905.7</v>
      </c>
      <c r="G10" s="39">
        <f t="shared" si="1"/>
        <v>107.79507563210775</v>
      </c>
      <c r="H10" s="39">
        <f t="shared" si="2"/>
        <v>70.59999999999991</v>
      </c>
    </row>
    <row r="11" spans="1:8" ht="12.75" customHeight="1" hidden="1">
      <c r="A11" s="41" t="s">
        <v>80</v>
      </c>
      <c r="B11" s="25"/>
      <c r="C11" s="25"/>
      <c r="D11" s="25" t="e">
        <f t="shared" si="0"/>
        <v>#DIV/0!</v>
      </c>
      <c r="E11" s="25">
        <f aca="true" t="shared" si="3" ref="E11:E17">C11</f>
        <v>0</v>
      </c>
      <c r="F11" s="25"/>
      <c r="G11" s="39" t="e">
        <f t="shared" si="1"/>
        <v>#DIV/0!</v>
      </c>
      <c r="H11" s="39">
        <f t="shared" si="2"/>
        <v>0</v>
      </c>
    </row>
    <row r="12" spans="1:8" ht="12.75" hidden="1">
      <c r="A12" s="41" t="s">
        <v>5</v>
      </c>
      <c r="B12" s="25"/>
      <c r="C12" s="25"/>
      <c r="D12" s="25" t="e">
        <f t="shared" si="0"/>
        <v>#DIV/0!</v>
      </c>
      <c r="E12" s="25">
        <f t="shared" si="3"/>
        <v>0</v>
      </c>
      <c r="F12" s="25"/>
      <c r="G12" s="39" t="e">
        <f t="shared" si="1"/>
        <v>#DIV/0!</v>
      </c>
      <c r="H12" s="39">
        <f t="shared" si="2"/>
        <v>0</v>
      </c>
    </row>
    <row r="13" spans="1:8" ht="26.25" hidden="1">
      <c r="A13" s="41" t="s">
        <v>72</v>
      </c>
      <c r="B13" s="25"/>
      <c r="C13" s="25"/>
      <c r="D13" s="25"/>
      <c r="E13" s="25">
        <f t="shared" si="3"/>
        <v>0</v>
      </c>
      <c r="F13" s="25"/>
      <c r="G13" s="39" t="e">
        <f t="shared" si="1"/>
        <v>#DIV/0!</v>
      </c>
      <c r="H13" s="39">
        <f t="shared" si="2"/>
        <v>0</v>
      </c>
    </row>
    <row r="14" spans="1:8" ht="11.25" customHeight="1">
      <c r="A14" s="41" t="s">
        <v>6</v>
      </c>
      <c r="B14" s="25">
        <v>0</v>
      </c>
      <c r="C14" s="25">
        <v>0</v>
      </c>
      <c r="D14" s="25" t="e">
        <f t="shared" si="0"/>
        <v>#DIV/0!</v>
      </c>
      <c r="E14" s="25">
        <f t="shared" si="3"/>
        <v>0</v>
      </c>
      <c r="F14" s="25">
        <v>0</v>
      </c>
      <c r="G14" s="39" t="e">
        <f t="shared" si="1"/>
        <v>#DIV/0!</v>
      </c>
      <c r="H14" s="39">
        <f t="shared" si="2"/>
        <v>0</v>
      </c>
    </row>
    <row r="15" spans="1:8" ht="12.75">
      <c r="A15" s="41" t="s">
        <v>7</v>
      </c>
      <c r="B15" s="25">
        <v>181</v>
      </c>
      <c r="C15" s="25">
        <v>185.9</v>
      </c>
      <c r="D15" s="25">
        <f t="shared" si="0"/>
        <v>102.707182320442</v>
      </c>
      <c r="E15" s="25">
        <v>24.2</v>
      </c>
      <c r="F15" s="25">
        <v>64.4</v>
      </c>
      <c r="G15" s="39">
        <f t="shared" si="1"/>
        <v>288.6645962732919</v>
      </c>
      <c r="H15" s="39">
        <f t="shared" si="2"/>
        <v>121.5</v>
      </c>
    </row>
    <row r="16" spans="1:8" ht="12.75">
      <c r="A16" s="41" t="s">
        <v>8</v>
      </c>
      <c r="B16" s="25">
        <v>386</v>
      </c>
      <c r="C16" s="25">
        <v>394.9</v>
      </c>
      <c r="D16" s="25">
        <f t="shared" si="0"/>
        <v>102.30569948186528</v>
      </c>
      <c r="E16" s="25">
        <v>80.8</v>
      </c>
      <c r="F16" s="25">
        <v>551.1</v>
      </c>
      <c r="G16" s="39">
        <f t="shared" si="1"/>
        <v>71.6566866267465</v>
      </c>
      <c r="H16" s="39">
        <f t="shared" si="2"/>
        <v>-156.20000000000005</v>
      </c>
    </row>
    <row r="17" spans="1:8" ht="12.75">
      <c r="A17" s="42" t="s">
        <v>9</v>
      </c>
      <c r="B17" s="25">
        <v>0</v>
      </c>
      <c r="C17" s="25">
        <v>0</v>
      </c>
      <c r="D17" s="25" t="e">
        <f t="shared" si="0"/>
        <v>#DIV/0!</v>
      </c>
      <c r="E17" s="25">
        <f t="shared" si="3"/>
        <v>0</v>
      </c>
      <c r="F17" s="25">
        <v>0</v>
      </c>
      <c r="G17" s="39" t="e">
        <f t="shared" si="1"/>
        <v>#DIV/0!</v>
      </c>
      <c r="H17" s="39">
        <f t="shared" si="2"/>
        <v>0</v>
      </c>
    </row>
    <row r="18" spans="1:8" ht="39" hidden="1">
      <c r="A18" s="43" t="s">
        <v>14</v>
      </c>
      <c r="B18" s="25">
        <v>0</v>
      </c>
      <c r="C18" s="25">
        <v>0</v>
      </c>
      <c r="D18" s="25" t="e">
        <f t="shared" si="0"/>
        <v>#DIV/0!</v>
      </c>
      <c r="E18" s="25">
        <v>0</v>
      </c>
      <c r="F18" s="25">
        <v>0</v>
      </c>
      <c r="G18" s="39" t="e">
        <f aca="true" t="shared" si="4" ref="G18:G23">C18/F18*100</f>
        <v>#DIV/0!</v>
      </c>
      <c r="H18" s="39">
        <f aca="true" t="shared" si="5" ref="H18:H23">C18-F18</f>
        <v>0</v>
      </c>
    </row>
    <row r="19" spans="1:8" ht="12.75">
      <c r="A19" s="44" t="s">
        <v>53</v>
      </c>
      <c r="B19" s="25">
        <f>B20+B21+B22+B23+B24+B25</f>
        <v>93</v>
      </c>
      <c r="C19" s="25">
        <f>C20+C21+C22+C23+C24+C25</f>
        <v>156.9</v>
      </c>
      <c r="D19" s="25" t="e">
        <f>D20+D21+D22+D23+D24+D25</f>
        <v>#DIV/0!</v>
      </c>
      <c r="E19" s="25">
        <f>E20+E21+E22+E23+E24+E25</f>
        <v>77.7</v>
      </c>
      <c r="F19" s="25">
        <f>F20+F21+F22+F23+F24+F25</f>
        <v>277.9</v>
      </c>
      <c r="G19" s="39">
        <f t="shared" si="4"/>
        <v>56.45915797049299</v>
      </c>
      <c r="H19" s="39">
        <f t="shared" si="5"/>
        <v>-120.99999999999997</v>
      </c>
    </row>
    <row r="20" spans="1:8" ht="26.25" hidden="1">
      <c r="A20" s="41" t="s">
        <v>10</v>
      </c>
      <c r="B20" s="25">
        <v>0</v>
      </c>
      <c r="C20" s="25">
        <v>0</v>
      </c>
      <c r="D20" s="25" t="e">
        <f t="shared" si="0"/>
        <v>#DIV/0!</v>
      </c>
      <c r="E20" s="25">
        <v>0</v>
      </c>
      <c r="F20" s="25">
        <v>0</v>
      </c>
      <c r="G20" s="39" t="e">
        <f t="shared" si="4"/>
        <v>#DIV/0!</v>
      </c>
      <c r="H20" s="39">
        <f t="shared" si="5"/>
        <v>0</v>
      </c>
    </row>
    <row r="21" spans="1:8" ht="26.25">
      <c r="A21" s="3" t="s">
        <v>75</v>
      </c>
      <c r="B21" s="25">
        <v>83</v>
      </c>
      <c r="C21" s="25">
        <v>83.6</v>
      </c>
      <c r="D21" s="25">
        <f t="shared" si="0"/>
        <v>100.72289156626506</v>
      </c>
      <c r="E21" s="25">
        <v>55.2</v>
      </c>
      <c r="F21" s="25">
        <v>56.3</v>
      </c>
      <c r="G21" s="39">
        <f t="shared" si="4"/>
        <v>148.49023090586147</v>
      </c>
      <c r="H21" s="39">
        <f t="shared" si="5"/>
        <v>27.299999999999997</v>
      </c>
    </row>
    <row r="22" spans="1:8" ht="12.75">
      <c r="A22" s="41" t="s">
        <v>11</v>
      </c>
      <c r="B22" s="25">
        <v>10</v>
      </c>
      <c r="C22" s="25">
        <v>15.7</v>
      </c>
      <c r="D22" s="25">
        <f t="shared" si="0"/>
        <v>156.99999999999997</v>
      </c>
      <c r="E22" s="25">
        <v>8.1</v>
      </c>
      <c r="F22" s="25">
        <v>2.3</v>
      </c>
      <c r="G22" s="39">
        <f t="shared" si="4"/>
        <v>682.6086956521739</v>
      </c>
      <c r="H22" s="39">
        <f t="shared" si="5"/>
        <v>13.399999999999999</v>
      </c>
    </row>
    <row r="23" spans="1:8" ht="26.25">
      <c r="A23" s="41" t="s">
        <v>12</v>
      </c>
      <c r="B23" s="25">
        <v>0</v>
      </c>
      <c r="C23" s="25">
        <v>34.6</v>
      </c>
      <c r="D23" s="25" t="e">
        <f t="shared" si="0"/>
        <v>#DIV/0!</v>
      </c>
      <c r="E23" s="25">
        <f>C23</f>
        <v>34.6</v>
      </c>
      <c r="F23" s="25">
        <v>219.3</v>
      </c>
      <c r="G23" s="39">
        <f t="shared" si="4"/>
        <v>15.777473780209759</v>
      </c>
      <c r="H23" s="39">
        <f t="shared" si="5"/>
        <v>-184.70000000000002</v>
      </c>
    </row>
    <row r="24" spans="1:8" ht="12.75">
      <c r="A24" s="41" t="s">
        <v>13</v>
      </c>
      <c r="B24" s="25">
        <v>0</v>
      </c>
      <c r="C24" s="25">
        <v>1.4</v>
      </c>
      <c r="D24" s="25" t="e">
        <f t="shared" si="0"/>
        <v>#DIV/0!</v>
      </c>
      <c r="E24" s="25">
        <v>-34.6</v>
      </c>
      <c r="F24" s="25">
        <v>0</v>
      </c>
      <c r="G24" s="39" t="e">
        <f aca="true" t="shared" si="6" ref="G24:G29">C24/F24*100</f>
        <v>#DIV/0!</v>
      </c>
      <c r="H24" s="39">
        <f aca="true" t="shared" si="7" ref="H24:H31">C24-F24</f>
        <v>1.4</v>
      </c>
    </row>
    <row r="25" spans="1:8" ht="26.25">
      <c r="A25" s="43" t="s">
        <v>41</v>
      </c>
      <c r="B25" s="25">
        <v>0</v>
      </c>
      <c r="C25" s="25">
        <v>21.6</v>
      </c>
      <c r="D25" s="25" t="e">
        <f t="shared" si="0"/>
        <v>#DIV/0!</v>
      </c>
      <c r="E25" s="25">
        <v>14.4</v>
      </c>
      <c r="F25" s="25">
        <v>0</v>
      </c>
      <c r="G25" s="39" t="e">
        <f t="shared" si="6"/>
        <v>#DIV/0!</v>
      </c>
      <c r="H25" s="39">
        <f t="shared" si="7"/>
        <v>21.6</v>
      </c>
    </row>
    <row r="26" spans="1:8" ht="12.75">
      <c r="A26" s="44" t="s">
        <v>15</v>
      </c>
      <c r="B26" s="25">
        <f>B8+B19</f>
        <v>5612.3</v>
      </c>
      <c r="C26" s="25">
        <f>C8+C19</f>
        <v>6008.499999999999</v>
      </c>
      <c r="D26" s="25">
        <f t="shared" si="0"/>
        <v>107.0594943249648</v>
      </c>
      <c r="E26" s="25">
        <f>E8+E19</f>
        <v>2171.6</v>
      </c>
      <c r="F26" s="25">
        <f>F8+F19</f>
        <v>4013.7999999999997</v>
      </c>
      <c r="G26" s="39">
        <f t="shared" si="6"/>
        <v>149.69604863221883</v>
      </c>
      <c r="H26" s="39">
        <f t="shared" si="7"/>
        <v>1994.6999999999994</v>
      </c>
    </row>
    <row r="27" spans="1:8" ht="26.25">
      <c r="A27" s="42" t="s">
        <v>36</v>
      </c>
      <c r="B27" s="25">
        <v>0</v>
      </c>
      <c r="C27" s="25">
        <v>0</v>
      </c>
      <c r="D27" s="25" t="e">
        <f t="shared" si="0"/>
        <v>#DIV/0!</v>
      </c>
      <c r="E27" s="25">
        <v>0</v>
      </c>
      <c r="F27" s="25">
        <v>0</v>
      </c>
      <c r="G27" s="39" t="e">
        <f t="shared" si="6"/>
        <v>#DIV/0!</v>
      </c>
      <c r="H27" s="39">
        <f t="shared" si="7"/>
        <v>0</v>
      </c>
    </row>
    <row r="28" spans="1:8" ht="12.75">
      <c r="A28" s="44" t="s">
        <v>16</v>
      </c>
      <c r="B28" s="25">
        <f>B26+B27</f>
        <v>5612.3</v>
      </c>
      <c r="C28" s="25">
        <f>C26+C27</f>
        <v>6008.499999999999</v>
      </c>
      <c r="D28" s="25">
        <f t="shared" si="0"/>
        <v>107.0594943249648</v>
      </c>
      <c r="E28" s="25">
        <f>E26+E27</f>
        <v>2171.6</v>
      </c>
      <c r="F28" s="25">
        <f>F26+F27</f>
        <v>4013.7999999999997</v>
      </c>
      <c r="G28" s="39">
        <f t="shared" si="6"/>
        <v>149.69604863221883</v>
      </c>
      <c r="H28" s="39">
        <f t="shared" si="7"/>
        <v>1994.6999999999994</v>
      </c>
    </row>
    <row r="29" spans="1:8" ht="12.75">
      <c r="A29" s="41" t="s">
        <v>17</v>
      </c>
      <c r="B29" s="25">
        <v>0</v>
      </c>
      <c r="C29" s="25">
        <v>0</v>
      </c>
      <c r="D29" s="25" t="e">
        <f t="shared" si="0"/>
        <v>#DIV/0!</v>
      </c>
      <c r="E29" s="25">
        <f>C29</f>
        <v>0</v>
      </c>
      <c r="F29" s="25">
        <v>0</v>
      </c>
      <c r="G29" s="39" t="e">
        <f t="shared" si="6"/>
        <v>#DIV/0!</v>
      </c>
      <c r="H29" s="39">
        <f t="shared" si="7"/>
        <v>0</v>
      </c>
    </row>
    <row r="30" spans="1:8" ht="26.25">
      <c r="A30" s="67" t="s">
        <v>18</v>
      </c>
      <c r="B30" s="25">
        <v>865.8</v>
      </c>
      <c r="C30" s="25">
        <v>865.8</v>
      </c>
      <c r="D30" s="25">
        <f t="shared" si="0"/>
        <v>100</v>
      </c>
      <c r="E30" s="25">
        <v>288.6</v>
      </c>
      <c r="F30" s="25">
        <v>748</v>
      </c>
      <c r="G30" s="39">
        <f>C30/F30*100</f>
        <v>115.74866310160428</v>
      </c>
      <c r="H30" s="39">
        <f t="shared" si="7"/>
        <v>117.79999999999995</v>
      </c>
    </row>
    <row r="31" spans="1:8" ht="13.5" customHeight="1">
      <c r="A31" s="41" t="s">
        <v>40</v>
      </c>
      <c r="B31" s="57">
        <v>0</v>
      </c>
      <c r="C31" s="25">
        <v>0</v>
      </c>
      <c r="D31" s="25" t="e">
        <f t="shared" si="0"/>
        <v>#DIV/0!</v>
      </c>
      <c r="E31" s="25">
        <f>C31</f>
        <v>0</v>
      </c>
      <c r="F31" s="25">
        <v>0</v>
      </c>
      <c r="G31" s="39" t="e">
        <f>C31/F31*100</f>
        <v>#DIV/0!</v>
      </c>
      <c r="H31" s="39">
        <f t="shared" si="7"/>
        <v>0</v>
      </c>
    </row>
    <row r="32" spans="1:8" ht="12.75">
      <c r="A32" s="41"/>
      <c r="B32" s="25"/>
      <c r="C32" s="25"/>
      <c r="D32" s="25"/>
      <c r="E32" s="25"/>
      <c r="F32" s="25"/>
      <c r="G32" s="39"/>
      <c r="H32" s="39"/>
    </row>
    <row r="33" spans="1:8" ht="12.75">
      <c r="A33" s="41" t="s">
        <v>64</v>
      </c>
      <c r="B33" s="25">
        <v>0</v>
      </c>
      <c r="C33" s="25">
        <v>0</v>
      </c>
      <c r="D33" s="25" t="e">
        <f>C33/B33*100</f>
        <v>#DIV/0!</v>
      </c>
      <c r="E33" s="25">
        <f>C33</f>
        <v>0</v>
      </c>
      <c r="F33" s="25">
        <v>26135.5</v>
      </c>
      <c r="G33" s="39">
        <f>C33/F33*100</f>
        <v>0</v>
      </c>
      <c r="H33" s="39">
        <f>C33-F33</f>
        <v>-26135.5</v>
      </c>
    </row>
    <row r="34" spans="1:8" ht="12.75">
      <c r="A34" s="41" t="s">
        <v>35</v>
      </c>
      <c r="B34" s="25">
        <f>B29+B30+B31+B33</f>
        <v>865.8</v>
      </c>
      <c r="C34" s="25">
        <f>C29+C30+C31+C33</f>
        <v>865.8</v>
      </c>
      <c r="D34" s="25">
        <f>C34/B34*100</f>
        <v>100</v>
      </c>
      <c r="E34" s="25">
        <f>E29+E30+E31+E33</f>
        <v>288.6</v>
      </c>
      <c r="F34" s="25">
        <f>F29+F30+F31+F33</f>
        <v>26883.5</v>
      </c>
      <c r="G34" s="39">
        <f>C34/F34*100</f>
        <v>3.220562798742723</v>
      </c>
      <c r="H34" s="39">
        <f>C34-F34</f>
        <v>-26017.7</v>
      </c>
    </row>
    <row r="35" spans="1:8" ht="12.75">
      <c r="A35" s="41" t="s">
        <v>69</v>
      </c>
      <c r="B35" s="25">
        <v>0</v>
      </c>
      <c r="C35" s="25">
        <v>0</v>
      </c>
      <c r="D35" s="25" t="e">
        <f>C35/B35*100</f>
        <v>#DIV/0!</v>
      </c>
      <c r="E35" s="25">
        <v>0</v>
      </c>
      <c r="F35" s="25">
        <v>2172.8</v>
      </c>
      <c r="G35" s="39">
        <f>C35/F35*100</f>
        <v>0</v>
      </c>
      <c r="H35" s="39">
        <f>C35-F35</f>
        <v>-2172.8</v>
      </c>
    </row>
    <row r="36" spans="1:8" ht="12.75">
      <c r="A36" s="41" t="s">
        <v>68</v>
      </c>
      <c r="B36" s="25">
        <v>0</v>
      </c>
      <c r="C36" s="25">
        <v>-10778.3</v>
      </c>
      <c r="D36" s="25" t="e">
        <f>C36/B36*100</f>
        <v>#DIV/0!</v>
      </c>
      <c r="E36" s="25">
        <v>0</v>
      </c>
      <c r="F36" s="25">
        <v>-6120.1</v>
      </c>
      <c r="G36" s="39">
        <f>C36/F36*100</f>
        <v>176.1131354062842</v>
      </c>
      <c r="H36" s="39">
        <f>C36-F36</f>
        <v>-4658.199999999999</v>
      </c>
    </row>
    <row r="37" spans="1:8" ht="12.75">
      <c r="A37" s="41"/>
      <c r="B37" s="25"/>
      <c r="C37" s="25"/>
      <c r="D37" s="25"/>
      <c r="E37" s="25"/>
      <c r="F37" s="25"/>
      <c r="G37" s="39"/>
      <c r="H37" s="39"/>
    </row>
    <row r="38" spans="1:8" ht="12.75">
      <c r="A38" s="44" t="s">
        <v>23</v>
      </c>
      <c r="B38" s="25">
        <f>B28+B34+B35+B36</f>
        <v>6478.1</v>
      </c>
      <c r="C38" s="25">
        <f>C28+C34+C35+C36</f>
        <v>-3904</v>
      </c>
      <c r="D38" s="25">
        <f>C38/B38*100</f>
        <v>-60.26458375140859</v>
      </c>
      <c r="E38" s="25">
        <f>E28+E34+E35+E36</f>
        <v>2460.2</v>
      </c>
      <c r="F38" s="25">
        <f>F28+F34+F35+F36</f>
        <v>26950</v>
      </c>
      <c r="G38" s="39">
        <f>C38/F38*100</f>
        <v>-14.4860853432282</v>
      </c>
      <c r="H38" s="39">
        <f>C38-F38</f>
        <v>-30854</v>
      </c>
    </row>
    <row r="39" spans="1:8" ht="12.75">
      <c r="A39" s="45" t="s">
        <v>24</v>
      </c>
      <c r="B39" s="25"/>
      <c r="C39" s="25"/>
      <c r="D39" s="25"/>
      <c r="E39" s="25"/>
      <c r="F39" s="25"/>
      <c r="G39" s="39"/>
      <c r="H39" s="39"/>
    </row>
    <row r="40" spans="1:8" ht="12.75">
      <c r="A40" s="47" t="s">
        <v>51</v>
      </c>
      <c r="B40" s="25">
        <v>179</v>
      </c>
      <c r="C40" s="25">
        <v>176.5</v>
      </c>
      <c r="D40" s="25">
        <f aca="true" t="shared" si="8" ref="D40:D53">C40/B40*100</f>
        <v>98.60335195530726</v>
      </c>
      <c r="E40" s="25">
        <v>131.5</v>
      </c>
      <c r="F40" s="25">
        <v>59.8</v>
      </c>
      <c r="G40" s="39">
        <f>C40/F40*100</f>
        <v>295.1505016722408</v>
      </c>
      <c r="H40" s="39">
        <f>C40-F40</f>
        <v>116.7</v>
      </c>
    </row>
    <row r="41" spans="1:8" ht="12.75" hidden="1">
      <c r="A41" s="47" t="s">
        <v>25</v>
      </c>
      <c r="B41" s="25"/>
      <c r="C41" s="25"/>
      <c r="D41" s="25" t="e">
        <f t="shared" si="8"/>
        <v>#DIV/0!</v>
      </c>
      <c r="E41" s="25">
        <f aca="true" t="shared" si="9" ref="E41:E52">C41</f>
        <v>0</v>
      </c>
      <c r="F41" s="25"/>
      <c r="G41" s="39" t="e">
        <f>C41/F41*100</f>
        <v>#DIV/0!</v>
      </c>
      <c r="H41" s="39">
        <f>C41-F41</f>
        <v>0</v>
      </c>
    </row>
    <row r="42" spans="1:8" ht="26.25">
      <c r="A42" s="47" t="s">
        <v>37</v>
      </c>
      <c r="B42" s="25">
        <v>48</v>
      </c>
      <c r="C42" s="25">
        <v>46.6</v>
      </c>
      <c r="D42" s="25">
        <f t="shared" si="8"/>
        <v>97.08333333333333</v>
      </c>
      <c r="E42" s="25">
        <f t="shared" si="9"/>
        <v>46.6</v>
      </c>
      <c r="F42" s="25">
        <v>0</v>
      </c>
      <c r="G42" s="39" t="e">
        <f>C42/F42*100</f>
        <v>#DIV/0!</v>
      </c>
      <c r="H42" s="39">
        <f>C42-F42</f>
        <v>46.6</v>
      </c>
    </row>
    <row r="43" spans="1:8" ht="12.75">
      <c r="A43" s="47" t="s">
        <v>27</v>
      </c>
      <c r="B43" s="25">
        <v>0</v>
      </c>
      <c r="C43" s="25">
        <v>0</v>
      </c>
      <c r="D43" s="25" t="e">
        <f t="shared" si="8"/>
        <v>#DIV/0!</v>
      </c>
      <c r="E43" s="25">
        <f t="shared" si="9"/>
        <v>0</v>
      </c>
      <c r="F43" s="25">
        <v>0</v>
      </c>
      <c r="G43" s="39" t="e">
        <f>C43/F43*100</f>
        <v>#DIV/0!</v>
      </c>
      <c r="H43" s="39">
        <f>C43-F43</f>
        <v>0</v>
      </c>
    </row>
    <row r="44" spans="1:8" ht="12.75">
      <c r="A44" s="47" t="s">
        <v>28</v>
      </c>
      <c r="B44" s="25">
        <v>6381.6</v>
      </c>
      <c r="C44" s="25">
        <v>6372.9</v>
      </c>
      <c r="D44" s="25">
        <f t="shared" si="8"/>
        <v>99.8636705528394</v>
      </c>
      <c r="E44" s="25">
        <v>2736.4</v>
      </c>
      <c r="F44" s="25">
        <v>31877.2</v>
      </c>
      <c r="G44" s="39">
        <f>C44/F44*100</f>
        <v>19.9920319225026</v>
      </c>
      <c r="H44" s="39">
        <f>C44-F44</f>
        <v>-25504.300000000003</v>
      </c>
    </row>
    <row r="45" spans="1:13" ht="12.75" hidden="1">
      <c r="A45" s="47" t="s">
        <v>29</v>
      </c>
      <c r="B45" s="25"/>
      <c r="C45" s="25"/>
      <c r="D45" s="25" t="e">
        <f t="shared" si="8"/>
        <v>#DIV/0!</v>
      </c>
      <c r="E45" s="25">
        <f t="shared" si="9"/>
        <v>0</v>
      </c>
      <c r="F45" s="25"/>
      <c r="G45" s="39" t="e">
        <f aca="true" t="shared" si="10" ref="G45:G51">C45/F45*100</f>
        <v>#DIV/0!</v>
      </c>
      <c r="H45" s="39">
        <f aca="true" t="shared" si="11" ref="H45:H51">C45-F45</f>
        <v>0</v>
      </c>
      <c r="M45" t="s">
        <v>89</v>
      </c>
    </row>
    <row r="46" spans="1:8" ht="12.75" hidden="1">
      <c r="A46" s="47" t="s">
        <v>30</v>
      </c>
      <c r="B46" s="25"/>
      <c r="C46" s="25"/>
      <c r="D46" s="25" t="e">
        <f t="shared" si="8"/>
        <v>#DIV/0!</v>
      </c>
      <c r="E46" s="25">
        <f t="shared" si="9"/>
        <v>0</v>
      </c>
      <c r="F46" s="25"/>
      <c r="G46" s="39" t="e">
        <f t="shared" si="10"/>
        <v>#DIV/0!</v>
      </c>
      <c r="H46" s="39">
        <f t="shared" si="11"/>
        <v>0</v>
      </c>
    </row>
    <row r="47" spans="1:8" ht="12.75" hidden="1">
      <c r="A47" s="47" t="s">
        <v>31</v>
      </c>
      <c r="B47" s="25"/>
      <c r="C47" s="25"/>
      <c r="D47" s="25" t="e">
        <f t="shared" si="8"/>
        <v>#DIV/0!</v>
      </c>
      <c r="E47" s="25">
        <f t="shared" si="9"/>
        <v>0</v>
      </c>
      <c r="F47" s="25"/>
      <c r="G47" s="39" t="e">
        <f t="shared" si="10"/>
        <v>#DIV/0!</v>
      </c>
      <c r="H47" s="39">
        <f t="shared" si="11"/>
        <v>0</v>
      </c>
    </row>
    <row r="48" spans="1:8" ht="12.75" hidden="1">
      <c r="A48" s="47" t="s">
        <v>66</v>
      </c>
      <c r="B48" s="25"/>
      <c r="C48" s="25"/>
      <c r="D48" s="25" t="e">
        <f t="shared" si="8"/>
        <v>#DIV/0!</v>
      </c>
      <c r="E48" s="25">
        <f t="shared" si="9"/>
        <v>0</v>
      </c>
      <c r="F48" s="25"/>
      <c r="G48" s="39" t="e">
        <f t="shared" si="10"/>
        <v>#DIV/0!</v>
      </c>
      <c r="H48" s="39">
        <f t="shared" si="11"/>
        <v>0</v>
      </c>
    </row>
    <row r="49" spans="1:8" ht="12.75">
      <c r="A49" s="47" t="s">
        <v>32</v>
      </c>
      <c r="B49" s="25">
        <v>50</v>
      </c>
      <c r="C49" s="25">
        <v>49.7</v>
      </c>
      <c r="D49" s="25">
        <f t="shared" si="8"/>
        <v>99.4</v>
      </c>
      <c r="E49" s="25">
        <v>14.4</v>
      </c>
      <c r="F49" s="25">
        <v>40.3</v>
      </c>
      <c r="G49" s="39">
        <f t="shared" si="10"/>
        <v>123.32506203473947</v>
      </c>
      <c r="H49" s="39">
        <f t="shared" si="11"/>
        <v>9.400000000000006</v>
      </c>
    </row>
    <row r="50" spans="1:8" ht="12" customHeight="1">
      <c r="A50" s="47" t="s">
        <v>65</v>
      </c>
      <c r="B50" s="25">
        <v>100</v>
      </c>
      <c r="C50" s="25">
        <v>99.64</v>
      </c>
      <c r="D50" s="25">
        <f t="shared" si="8"/>
        <v>99.64</v>
      </c>
      <c r="E50" s="25">
        <v>0</v>
      </c>
      <c r="F50" s="25">
        <v>0</v>
      </c>
      <c r="G50" s="39" t="e">
        <f t="shared" si="10"/>
        <v>#DIV/0!</v>
      </c>
      <c r="H50" s="39">
        <f t="shared" si="11"/>
        <v>99.64</v>
      </c>
    </row>
    <row r="51" spans="1:8" ht="8.25" customHeight="1" hidden="1">
      <c r="A51" s="47" t="s">
        <v>67</v>
      </c>
      <c r="B51" s="25"/>
      <c r="C51" s="25"/>
      <c r="D51" s="25" t="e">
        <f t="shared" si="8"/>
        <v>#DIV/0!</v>
      </c>
      <c r="E51" s="25">
        <f t="shared" si="9"/>
        <v>0</v>
      </c>
      <c r="F51" s="25"/>
      <c r="G51" s="39" t="e">
        <f t="shared" si="10"/>
        <v>#DIV/0!</v>
      </c>
      <c r="H51" s="39">
        <f t="shared" si="11"/>
        <v>0</v>
      </c>
    </row>
    <row r="52" spans="1:8" ht="12.75">
      <c r="A52" s="47" t="s">
        <v>56</v>
      </c>
      <c r="B52" s="25">
        <v>0</v>
      </c>
      <c r="C52" s="25">
        <v>0</v>
      </c>
      <c r="D52" s="25" t="e">
        <f t="shared" si="8"/>
        <v>#DIV/0!</v>
      </c>
      <c r="E52" s="25">
        <f t="shared" si="9"/>
        <v>0</v>
      </c>
      <c r="F52" s="25">
        <v>0</v>
      </c>
      <c r="G52" s="39" t="e">
        <f>C52/F52*100</f>
        <v>#DIV/0!</v>
      </c>
      <c r="H52" s="39">
        <f>C52-F52</f>
        <v>0</v>
      </c>
    </row>
    <row r="53" spans="1:8" ht="12.75">
      <c r="A53" s="48" t="s">
        <v>33</v>
      </c>
      <c r="B53" s="25">
        <f>SUM(B40:B52)</f>
        <v>6758.6</v>
      </c>
      <c r="C53" s="25">
        <f>C40+C41+C42+C43+C44+C45+C46+C47+C48+C49+C50+C51+C52</f>
        <v>6745.34</v>
      </c>
      <c r="D53" s="25">
        <f t="shared" si="8"/>
        <v>99.80380552185363</v>
      </c>
      <c r="E53" s="25">
        <f>E40+E41+E42+E43+E44+E45+E46+E47+E48+E49+E50+E51+E52</f>
        <v>2928.9</v>
      </c>
      <c r="F53" s="25">
        <f>F40+F41+F42+F43+F44+F45+F46+F47+F48+F49+F50+F51+F52</f>
        <v>31977.3</v>
      </c>
      <c r="G53" s="39">
        <f>C53/F53*100</f>
        <v>21.094151163481595</v>
      </c>
      <c r="H53" s="39">
        <f>C53-F53</f>
        <v>-25231.96</v>
      </c>
    </row>
    <row r="54" spans="1:7" ht="15.75" customHeight="1">
      <c r="A54" s="47"/>
      <c r="B54" s="47"/>
      <c r="C54" s="47"/>
      <c r="D54" s="47"/>
      <c r="E54" s="47"/>
      <c r="F54" s="47"/>
      <c r="G54" s="27"/>
    </row>
    <row r="55" spans="1:10" ht="12.75">
      <c r="A55" s="55" t="s">
        <v>108</v>
      </c>
      <c r="B55" s="38">
        <v>14300.4</v>
      </c>
      <c r="C55" s="58"/>
      <c r="D55" s="27"/>
      <c r="E55" s="27"/>
      <c r="F55" s="27"/>
      <c r="G55" s="27"/>
      <c r="J55" t="s">
        <v>1</v>
      </c>
    </row>
    <row r="56" spans="1:2" ht="12.75">
      <c r="A56" s="55" t="s">
        <v>60</v>
      </c>
      <c r="B56" s="38">
        <f>C38</f>
        <v>-3904</v>
      </c>
    </row>
    <row r="57" spans="1:2" ht="12.75">
      <c r="A57" s="55" t="s">
        <v>61</v>
      </c>
      <c r="B57" s="38">
        <f>B55+B56</f>
        <v>10396.4</v>
      </c>
    </row>
    <row r="58" spans="1:2" ht="12.75">
      <c r="A58" s="44" t="s">
        <v>62</v>
      </c>
      <c r="B58" s="38">
        <f>C53</f>
        <v>6745.34</v>
      </c>
    </row>
    <row r="59" spans="1:2" ht="12.75">
      <c r="A59" s="44" t="s">
        <v>117</v>
      </c>
      <c r="B59" s="38">
        <f>B55+B56-B58</f>
        <v>3651.0599999999995</v>
      </c>
    </row>
  </sheetData>
  <sheetProtection/>
  <mergeCells count="9">
    <mergeCell ref="H5:H6"/>
    <mergeCell ref="G5:G6"/>
    <mergeCell ref="A2:F2"/>
    <mergeCell ref="F5:F6"/>
    <mergeCell ref="E5:E6"/>
    <mergeCell ref="C5:D5"/>
    <mergeCell ref="B5:B6"/>
    <mergeCell ref="A3:F3"/>
    <mergeCell ref="A4:D4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="150" zoomScaleNormal="150" zoomScalePageLayoutView="0" workbookViewId="0" topLeftCell="A39">
      <selection activeCell="E53" sqref="E53"/>
    </sheetView>
  </sheetViews>
  <sheetFormatPr defaultColWidth="9.00390625" defaultRowHeight="12.75"/>
  <cols>
    <col min="1" max="1" width="34.625" style="33" customWidth="1"/>
    <col min="2" max="5" width="9.125" style="33" customWidth="1"/>
    <col min="6" max="6" width="10.00390625" style="33" customWidth="1"/>
    <col min="7" max="7" width="9.125" style="33" customWidth="1"/>
    <col min="8" max="8" width="10.50390625" style="33" customWidth="1"/>
  </cols>
  <sheetData>
    <row r="1" spans="1:4" ht="12.75">
      <c r="A1" s="49" t="s">
        <v>0</v>
      </c>
      <c r="B1" s="50"/>
      <c r="C1" s="50"/>
      <c r="D1" s="50"/>
    </row>
    <row r="2" spans="1:7" ht="36" customHeight="1">
      <c r="A2" s="89" t="s">
        <v>43</v>
      </c>
      <c r="B2" s="89"/>
      <c r="C2" s="89"/>
      <c r="D2" s="89"/>
      <c r="E2" s="89"/>
      <c r="F2" s="89"/>
      <c r="G2" s="51"/>
    </row>
    <row r="3" spans="1:6" ht="12.75" customHeight="1">
      <c r="A3" s="87" t="s">
        <v>111</v>
      </c>
      <c r="B3" s="87"/>
      <c r="C3" s="87"/>
      <c r="D3" s="87"/>
      <c r="E3" s="87"/>
      <c r="F3" s="87"/>
    </row>
    <row r="4" spans="1:4" ht="9.75" customHeight="1">
      <c r="A4" s="88"/>
      <c r="B4" s="88"/>
      <c r="C4" s="88"/>
      <c r="D4" s="88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24.75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8" ht="12.75">
      <c r="A7" s="54">
        <v>1</v>
      </c>
      <c r="B7" s="29">
        <v>2</v>
      </c>
      <c r="C7" s="31">
        <v>3</v>
      </c>
      <c r="D7" s="31">
        <v>4</v>
      </c>
      <c r="E7" s="31">
        <v>5</v>
      </c>
      <c r="F7" s="31">
        <v>6</v>
      </c>
      <c r="G7" s="27"/>
      <c r="H7" s="27"/>
    </row>
    <row r="8" spans="1:8" s="26" customFormat="1" ht="12.75">
      <c r="A8" s="40" t="s">
        <v>52</v>
      </c>
      <c r="B8" s="25">
        <f>B9+B12+B14+B15+B16+B17+B18+B10+B11</f>
        <v>1798</v>
      </c>
      <c r="C8" s="25">
        <f>C9+C12+C14+C15+C16+C17+C18+C10+C11</f>
        <v>1806.2000000000003</v>
      </c>
      <c r="D8" s="25">
        <f aca="true" t="shared" si="0" ref="D8:D25">C8/B8*100</f>
        <v>100.45606229143493</v>
      </c>
      <c r="E8" s="25">
        <f>E9+E12+E14+E15+E16+E17+E18+E10+E11</f>
        <v>486.4</v>
      </c>
      <c r="F8" s="25">
        <f>F9+F12+F14+F15+F16+F17+F18+F10+F11</f>
        <v>1596.1000000000001</v>
      </c>
      <c r="G8" s="59">
        <f aca="true" t="shared" si="1" ref="G8:G53">C8/F8*100</f>
        <v>113.16333563059959</v>
      </c>
      <c r="H8" s="59">
        <f aca="true" t="shared" si="2" ref="H8:H53">C8-F8</f>
        <v>210.10000000000014</v>
      </c>
    </row>
    <row r="9" spans="1:8" ht="12.75">
      <c r="A9" s="41" t="s">
        <v>4</v>
      </c>
      <c r="B9" s="25">
        <v>1260</v>
      </c>
      <c r="C9" s="25">
        <v>1252.9</v>
      </c>
      <c r="D9" s="25">
        <f t="shared" si="0"/>
        <v>99.43650793650795</v>
      </c>
      <c r="E9" s="25">
        <v>400</v>
      </c>
      <c r="F9" s="25">
        <v>965.7</v>
      </c>
      <c r="G9" s="39">
        <f t="shared" si="1"/>
        <v>129.7400849124987</v>
      </c>
      <c r="H9" s="39">
        <f t="shared" si="2"/>
        <v>287.20000000000005</v>
      </c>
    </row>
    <row r="10" spans="1:8" ht="12.75">
      <c r="A10" s="41" t="s">
        <v>76</v>
      </c>
      <c r="B10" s="25">
        <v>186.5</v>
      </c>
      <c r="C10" s="25">
        <v>200.9</v>
      </c>
      <c r="D10" s="25">
        <f t="shared" si="0"/>
        <v>107.72117962466487</v>
      </c>
      <c r="E10" s="25">
        <v>63.7</v>
      </c>
      <c r="F10" s="25">
        <v>186.4</v>
      </c>
      <c r="G10" s="39">
        <f t="shared" si="1"/>
        <v>107.77896995708154</v>
      </c>
      <c r="H10" s="39">
        <f t="shared" si="2"/>
        <v>14.5</v>
      </c>
    </row>
    <row r="11" spans="1:8" ht="12.75" customHeight="1" hidden="1">
      <c r="A11" s="41" t="s">
        <v>80</v>
      </c>
      <c r="B11" s="25"/>
      <c r="C11" s="25"/>
      <c r="D11" s="25" t="e">
        <f t="shared" si="0"/>
        <v>#DIV/0!</v>
      </c>
      <c r="E11" s="25">
        <f>C11</f>
        <v>0</v>
      </c>
      <c r="F11" s="25"/>
      <c r="G11" s="39" t="e">
        <f t="shared" si="1"/>
        <v>#DIV/0!</v>
      </c>
      <c r="H11" s="39">
        <f t="shared" si="2"/>
        <v>0</v>
      </c>
    </row>
    <row r="12" spans="1:8" ht="12.75" hidden="1">
      <c r="A12" s="41" t="s">
        <v>5</v>
      </c>
      <c r="B12" s="25"/>
      <c r="C12" s="25"/>
      <c r="D12" s="25" t="e">
        <f t="shared" si="0"/>
        <v>#DIV/0!</v>
      </c>
      <c r="E12" s="25">
        <f>C12</f>
        <v>0</v>
      </c>
      <c r="F12" s="25"/>
      <c r="G12" s="39" t="e">
        <f t="shared" si="1"/>
        <v>#DIV/0!</v>
      </c>
      <c r="H12" s="39">
        <f t="shared" si="2"/>
        <v>0</v>
      </c>
    </row>
    <row r="13" spans="1:8" ht="12.75" hidden="1">
      <c r="A13" s="41" t="s">
        <v>72</v>
      </c>
      <c r="B13" s="25"/>
      <c r="C13" s="25"/>
      <c r="D13" s="25" t="e">
        <f t="shared" si="0"/>
        <v>#DIV/0!</v>
      </c>
      <c r="E13" s="25">
        <f>C13</f>
        <v>0</v>
      </c>
      <c r="F13" s="25"/>
      <c r="G13" s="39" t="e">
        <f t="shared" si="1"/>
        <v>#DIV/0!</v>
      </c>
      <c r="H13" s="39">
        <f t="shared" si="2"/>
        <v>0</v>
      </c>
    </row>
    <row r="14" spans="1:8" ht="13.5" customHeight="1">
      <c r="A14" s="41" t="s">
        <v>6</v>
      </c>
      <c r="B14" s="25">
        <v>0</v>
      </c>
      <c r="C14" s="25">
        <v>0</v>
      </c>
      <c r="D14" s="25" t="e">
        <f t="shared" si="0"/>
        <v>#DIV/0!</v>
      </c>
      <c r="E14" s="25">
        <f>C14</f>
        <v>0</v>
      </c>
      <c r="F14" s="25">
        <v>0</v>
      </c>
      <c r="G14" s="39" t="e">
        <f t="shared" si="1"/>
        <v>#DIV/0!</v>
      </c>
      <c r="H14" s="39">
        <f t="shared" si="2"/>
        <v>0</v>
      </c>
    </row>
    <row r="15" spans="1:8" ht="12.75">
      <c r="A15" s="41" t="s">
        <v>7</v>
      </c>
      <c r="B15" s="25">
        <v>111</v>
      </c>
      <c r="C15" s="25">
        <v>111.7</v>
      </c>
      <c r="D15" s="25">
        <f t="shared" si="0"/>
        <v>100.63063063063062</v>
      </c>
      <c r="E15" s="25">
        <v>12.5</v>
      </c>
      <c r="F15" s="25">
        <v>-87.3</v>
      </c>
      <c r="G15" s="39">
        <f t="shared" si="1"/>
        <v>-127.94959908361972</v>
      </c>
      <c r="H15" s="39">
        <f t="shared" si="2"/>
        <v>199</v>
      </c>
    </row>
    <row r="16" spans="1:8" ht="12.75">
      <c r="A16" s="41" t="s">
        <v>8</v>
      </c>
      <c r="B16" s="25">
        <v>239.5</v>
      </c>
      <c r="C16" s="25">
        <v>239.8</v>
      </c>
      <c r="D16" s="25">
        <f t="shared" si="0"/>
        <v>100.12526096033403</v>
      </c>
      <c r="E16" s="25">
        <v>10.2</v>
      </c>
      <c r="F16" s="25">
        <v>529</v>
      </c>
      <c r="G16" s="39">
        <f t="shared" si="1"/>
        <v>45.33081285444235</v>
      </c>
      <c r="H16" s="39">
        <f t="shared" si="2"/>
        <v>-289.2</v>
      </c>
    </row>
    <row r="17" spans="1:8" ht="12.75">
      <c r="A17" s="42" t="s">
        <v>9</v>
      </c>
      <c r="B17" s="25">
        <v>1</v>
      </c>
      <c r="C17" s="25">
        <v>0.9</v>
      </c>
      <c r="D17" s="25">
        <f t="shared" si="0"/>
        <v>90</v>
      </c>
      <c r="E17" s="25">
        <v>0</v>
      </c>
      <c r="F17" s="25">
        <v>2.3</v>
      </c>
      <c r="G17" s="39">
        <f t="shared" si="1"/>
        <v>39.130434782608695</v>
      </c>
      <c r="H17" s="39">
        <f>C17-F17</f>
        <v>-1.4</v>
      </c>
    </row>
    <row r="18" spans="1:8" ht="39" hidden="1">
      <c r="A18" s="43" t="s">
        <v>14</v>
      </c>
      <c r="B18" s="25">
        <v>0</v>
      </c>
      <c r="C18" s="25">
        <v>0</v>
      </c>
      <c r="D18" s="25" t="e">
        <f t="shared" si="0"/>
        <v>#DIV/0!</v>
      </c>
      <c r="E18" s="25">
        <v>0</v>
      </c>
      <c r="F18" s="25">
        <v>0</v>
      </c>
      <c r="G18" s="39" t="e">
        <f t="shared" si="1"/>
        <v>#DIV/0!</v>
      </c>
      <c r="H18" s="39">
        <f>C18-F18</f>
        <v>0</v>
      </c>
    </row>
    <row r="19" spans="1:8" ht="12.75">
      <c r="A19" s="44" t="s">
        <v>53</v>
      </c>
      <c r="B19" s="25">
        <f aca="true" t="shared" si="3" ref="B19:G19">B20+B21+B22+B23+B24+B25</f>
        <v>301.6</v>
      </c>
      <c r="C19" s="25">
        <f t="shared" si="3"/>
        <v>601.1999999999999</v>
      </c>
      <c r="D19" s="25" t="e">
        <f t="shared" si="3"/>
        <v>#DIV/0!</v>
      </c>
      <c r="E19" s="25">
        <f t="shared" si="3"/>
        <v>395.40000000000003</v>
      </c>
      <c r="F19" s="25">
        <f>F20+F21+F22+F23+F24+F25</f>
        <v>313.9</v>
      </c>
      <c r="G19" s="25" t="e">
        <f t="shared" si="3"/>
        <v>#DIV/0!</v>
      </c>
      <c r="H19" s="39">
        <f>C19-F19</f>
        <v>287.29999999999995</v>
      </c>
    </row>
    <row r="20" spans="1:8" ht="26.25" hidden="1">
      <c r="A20" s="41" t="s">
        <v>10</v>
      </c>
      <c r="B20" s="25">
        <v>0</v>
      </c>
      <c r="C20" s="25">
        <v>0</v>
      </c>
      <c r="D20" s="25" t="e">
        <f t="shared" si="0"/>
        <v>#DIV/0!</v>
      </c>
      <c r="E20" s="25">
        <v>0</v>
      </c>
      <c r="F20" s="25">
        <v>0</v>
      </c>
      <c r="G20" s="39" t="e">
        <f t="shared" si="1"/>
        <v>#DIV/0!</v>
      </c>
      <c r="H20" s="39"/>
    </row>
    <row r="21" spans="1:8" ht="26.25">
      <c r="A21" s="3" t="s">
        <v>75</v>
      </c>
      <c r="B21" s="25">
        <v>231.6</v>
      </c>
      <c r="C21" s="25">
        <v>492.4</v>
      </c>
      <c r="D21" s="25">
        <f t="shared" si="0"/>
        <v>212.60794473229706</v>
      </c>
      <c r="E21" s="25">
        <v>340.8</v>
      </c>
      <c r="F21" s="25">
        <v>278.9</v>
      </c>
      <c r="G21" s="39">
        <f t="shared" si="1"/>
        <v>176.5507350304769</v>
      </c>
      <c r="H21" s="39">
        <f t="shared" si="2"/>
        <v>213.5</v>
      </c>
    </row>
    <row r="22" spans="1:8" ht="12.75">
      <c r="A22" s="41" t="s">
        <v>11</v>
      </c>
      <c r="B22" s="25">
        <v>0</v>
      </c>
      <c r="C22" s="25">
        <v>40.8</v>
      </c>
      <c r="D22" s="25" t="e">
        <f t="shared" si="0"/>
        <v>#DIV/0!</v>
      </c>
      <c r="E22" s="25">
        <v>0</v>
      </c>
      <c r="F22" s="25">
        <v>6.9</v>
      </c>
      <c r="G22" s="39">
        <f t="shared" si="1"/>
        <v>591.3043478260869</v>
      </c>
      <c r="H22" s="39">
        <f t="shared" si="2"/>
        <v>33.9</v>
      </c>
    </row>
    <row r="23" spans="1:8" ht="26.25">
      <c r="A23" s="41" t="s">
        <v>12</v>
      </c>
      <c r="B23" s="25">
        <v>0</v>
      </c>
      <c r="C23" s="25">
        <v>0</v>
      </c>
      <c r="D23" s="25" t="e">
        <f t="shared" si="0"/>
        <v>#DIV/0!</v>
      </c>
      <c r="E23" s="25">
        <f>C23</f>
        <v>0</v>
      </c>
      <c r="F23" s="25">
        <v>0</v>
      </c>
      <c r="G23" s="39" t="e">
        <f t="shared" si="1"/>
        <v>#DIV/0!</v>
      </c>
      <c r="H23" s="39">
        <f t="shared" si="2"/>
        <v>0</v>
      </c>
    </row>
    <row r="24" spans="1:8" ht="12.75">
      <c r="A24" s="41" t="s">
        <v>13</v>
      </c>
      <c r="B24" s="25">
        <v>70</v>
      </c>
      <c r="C24" s="25">
        <v>63.2</v>
      </c>
      <c r="D24" s="25">
        <f t="shared" si="0"/>
        <v>90.28571428571429</v>
      </c>
      <c r="E24" s="25">
        <v>53.8</v>
      </c>
      <c r="F24" s="25">
        <v>27</v>
      </c>
      <c r="G24" s="39">
        <f t="shared" si="1"/>
        <v>234.0740740740741</v>
      </c>
      <c r="H24" s="39">
        <f t="shared" si="2"/>
        <v>36.2</v>
      </c>
    </row>
    <row r="25" spans="1:8" ht="26.25">
      <c r="A25" s="43" t="s">
        <v>41</v>
      </c>
      <c r="B25" s="25">
        <v>0</v>
      </c>
      <c r="C25" s="25">
        <v>4.8</v>
      </c>
      <c r="D25" s="25" t="e">
        <f t="shared" si="0"/>
        <v>#DIV/0!</v>
      </c>
      <c r="E25" s="25">
        <v>0.8</v>
      </c>
      <c r="F25" s="25">
        <v>1.1</v>
      </c>
      <c r="G25" s="39">
        <f t="shared" si="1"/>
        <v>436.3636363636363</v>
      </c>
      <c r="H25" s="39">
        <f t="shared" si="2"/>
        <v>3.6999999999999997</v>
      </c>
    </row>
    <row r="26" spans="1:8" ht="12.75">
      <c r="A26" s="44" t="s">
        <v>15</v>
      </c>
      <c r="B26" s="25">
        <f>B8+B19</f>
        <v>2099.6</v>
      </c>
      <c r="C26" s="25">
        <f>C8+C19</f>
        <v>2407.4</v>
      </c>
      <c r="D26" s="25">
        <f aca="true" t="shared" si="4" ref="D26:D31">C26/B26*100</f>
        <v>114.65993522575731</v>
      </c>
      <c r="E26" s="25">
        <f>E8+E19</f>
        <v>881.8</v>
      </c>
      <c r="F26" s="25">
        <f>F8+F19</f>
        <v>1910</v>
      </c>
      <c r="G26" s="39">
        <f t="shared" si="1"/>
        <v>126.04188481675394</v>
      </c>
      <c r="H26" s="39">
        <f t="shared" si="2"/>
        <v>497.4000000000001</v>
      </c>
    </row>
    <row r="27" spans="1:8" ht="26.25">
      <c r="A27" s="42" t="s">
        <v>36</v>
      </c>
      <c r="B27" s="25">
        <v>0</v>
      </c>
      <c r="C27" s="25">
        <v>0</v>
      </c>
      <c r="D27" s="25" t="e">
        <f t="shared" si="4"/>
        <v>#DIV/0!</v>
      </c>
      <c r="E27" s="25">
        <v>0</v>
      </c>
      <c r="F27" s="25">
        <v>0</v>
      </c>
      <c r="G27" s="39" t="e">
        <f t="shared" si="1"/>
        <v>#DIV/0!</v>
      </c>
      <c r="H27" s="39">
        <f t="shared" si="2"/>
        <v>0</v>
      </c>
    </row>
    <row r="28" spans="1:8" ht="12.75">
      <c r="A28" s="44" t="s">
        <v>16</v>
      </c>
      <c r="B28" s="25">
        <f>B26+B27</f>
        <v>2099.6</v>
      </c>
      <c r="C28" s="25">
        <f>C26+C27</f>
        <v>2407.4</v>
      </c>
      <c r="D28" s="25">
        <f t="shared" si="4"/>
        <v>114.65993522575731</v>
      </c>
      <c r="E28" s="25">
        <f>E8+E19</f>
        <v>881.8</v>
      </c>
      <c r="F28" s="25">
        <f>F26+F27</f>
        <v>1910</v>
      </c>
      <c r="G28" s="39">
        <f t="shared" si="1"/>
        <v>126.04188481675394</v>
      </c>
      <c r="H28" s="39">
        <f t="shared" si="2"/>
        <v>497.4000000000001</v>
      </c>
    </row>
    <row r="29" spans="1:8" ht="12.75">
      <c r="A29" s="41" t="s">
        <v>17</v>
      </c>
      <c r="B29" s="25">
        <v>53.7</v>
      </c>
      <c r="C29" s="25">
        <v>53.7</v>
      </c>
      <c r="D29" s="25">
        <f t="shared" si="4"/>
        <v>100</v>
      </c>
      <c r="E29" s="25">
        <v>25.5</v>
      </c>
      <c r="F29" s="25">
        <v>50.3</v>
      </c>
      <c r="G29" s="39">
        <f t="shared" si="1"/>
        <v>106.75944333996026</v>
      </c>
      <c r="H29" s="39">
        <f t="shared" si="2"/>
        <v>3.4000000000000057</v>
      </c>
    </row>
    <row r="30" spans="1:8" ht="26.25">
      <c r="A30" s="67" t="s">
        <v>18</v>
      </c>
      <c r="B30" s="25">
        <v>765.9</v>
      </c>
      <c r="C30" s="25">
        <v>765.9</v>
      </c>
      <c r="D30" s="25">
        <f t="shared" si="4"/>
        <v>100</v>
      </c>
      <c r="E30" s="25">
        <v>522.4</v>
      </c>
      <c r="F30" s="25">
        <v>306.3</v>
      </c>
      <c r="G30" s="39">
        <f t="shared" si="1"/>
        <v>250.04897159647405</v>
      </c>
      <c r="H30" s="39">
        <f t="shared" si="2"/>
        <v>459.59999999999997</v>
      </c>
    </row>
    <row r="31" spans="1:8" ht="12.75">
      <c r="A31" s="41" t="s">
        <v>40</v>
      </c>
      <c r="B31" s="25">
        <v>0</v>
      </c>
      <c r="C31" s="25">
        <v>0</v>
      </c>
      <c r="D31" s="25" t="e">
        <f t="shared" si="4"/>
        <v>#DIV/0!</v>
      </c>
      <c r="E31" s="25">
        <f>C31</f>
        <v>0</v>
      </c>
      <c r="F31" s="25">
        <v>0</v>
      </c>
      <c r="G31" s="39" t="e">
        <f t="shared" si="1"/>
        <v>#DIV/0!</v>
      </c>
      <c r="H31" s="39">
        <f t="shared" si="2"/>
        <v>0</v>
      </c>
    </row>
    <row r="32" spans="1:8" ht="12.75">
      <c r="A32" s="41"/>
      <c r="B32" s="25"/>
      <c r="C32" s="25"/>
      <c r="D32" s="25"/>
      <c r="E32" s="25"/>
      <c r="F32" s="25"/>
      <c r="G32" s="39"/>
      <c r="H32" s="39"/>
    </row>
    <row r="33" spans="1:8" ht="12.75">
      <c r="A33" s="41" t="s">
        <v>20</v>
      </c>
      <c r="B33" s="25">
        <v>0</v>
      </c>
      <c r="C33" s="25">
        <v>0</v>
      </c>
      <c r="D33" s="25" t="e">
        <f>C33/B33*100</f>
        <v>#DIV/0!</v>
      </c>
      <c r="E33" s="25">
        <f>C33</f>
        <v>0</v>
      </c>
      <c r="F33" s="25">
        <v>0</v>
      </c>
      <c r="G33" s="39" t="e">
        <f t="shared" si="1"/>
        <v>#DIV/0!</v>
      </c>
      <c r="H33" s="39"/>
    </row>
    <row r="34" spans="1:8" ht="12.75">
      <c r="A34" s="41" t="s">
        <v>35</v>
      </c>
      <c r="B34" s="25">
        <f>SUM(B29:B33)</f>
        <v>819.6</v>
      </c>
      <c r="C34" s="25">
        <f>SUM(C29:C33)</f>
        <v>819.6</v>
      </c>
      <c r="D34" s="25">
        <f>C34/B34*100</f>
        <v>100</v>
      </c>
      <c r="E34" s="25">
        <f>SUM(E29:E33)</f>
        <v>547.9</v>
      </c>
      <c r="F34" s="25">
        <f>SUM(F29:F33)</f>
        <v>356.6</v>
      </c>
      <c r="G34" s="39">
        <f t="shared" si="1"/>
        <v>229.83735277621986</v>
      </c>
      <c r="H34" s="39">
        <f t="shared" si="2"/>
        <v>463</v>
      </c>
    </row>
    <row r="35" spans="1:8" ht="12.75">
      <c r="A35" s="41" t="s">
        <v>68</v>
      </c>
      <c r="B35" s="25">
        <v>0</v>
      </c>
      <c r="C35" s="25">
        <v>0</v>
      </c>
      <c r="D35" s="25" t="e">
        <f>C35/B35*100</f>
        <v>#DIV/0!</v>
      </c>
      <c r="E35" s="25">
        <v>0</v>
      </c>
      <c r="F35" s="25">
        <v>0</v>
      </c>
      <c r="G35" s="39" t="e">
        <f t="shared" si="1"/>
        <v>#DIV/0!</v>
      </c>
      <c r="H35" s="39"/>
    </row>
    <row r="36" spans="1:8" ht="12.75">
      <c r="A36" s="41"/>
      <c r="B36" s="25"/>
      <c r="C36" s="25"/>
      <c r="D36" s="25"/>
      <c r="E36" s="25"/>
      <c r="F36" s="25"/>
      <c r="G36" s="39"/>
      <c r="H36" s="39"/>
    </row>
    <row r="37" spans="1:8" ht="12.75">
      <c r="A37" s="41" t="s">
        <v>116</v>
      </c>
      <c r="B37" s="25">
        <v>0</v>
      </c>
      <c r="C37" s="25">
        <v>-48.8</v>
      </c>
      <c r="D37" s="25" t="e">
        <f>C37/B37*100</f>
        <v>#DIV/0!</v>
      </c>
      <c r="E37" s="25">
        <f>C37</f>
        <v>-48.8</v>
      </c>
      <c r="F37" s="25">
        <v>0</v>
      </c>
      <c r="G37" s="39"/>
      <c r="H37" s="39"/>
    </row>
    <row r="38" spans="1:8" ht="12.75">
      <c r="A38" s="44" t="s">
        <v>23</v>
      </c>
      <c r="B38" s="25">
        <f>B28+B34+B35</f>
        <v>2919.2</v>
      </c>
      <c r="C38" s="25">
        <f>C28+C34+C35+C37</f>
        <v>3178.2</v>
      </c>
      <c r="D38" s="25">
        <f>C38/B38*100</f>
        <v>108.87229377911756</v>
      </c>
      <c r="E38" s="25">
        <f>E28+E34+E35+E37</f>
        <v>1380.8999999999999</v>
      </c>
      <c r="F38" s="25">
        <f>F28+F34+F35</f>
        <v>2266.6</v>
      </c>
      <c r="G38" s="39">
        <f t="shared" si="1"/>
        <v>140.21882996558722</v>
      </c>
      <c r="H38" s="39">
        <f t="shared" si="2"/>
        <v>911.5999999999999</v>
      </c>
    </row>
    <row r="39" spans="1:8" ht="12.75">
      <c r="A39" s="45" t="s">
        <v>24</v>
      </c>
      <c r="B39" s="25"/>
      <c r="C39" s="25"/>
      <c r="D39" s="25"/>
      <c r="E39" s="25"/>
      <c r="F39" s="25"/>
      <c r="G39" s="39"/>
      <c r="H39" s="39"/>
    </row>
    <row r="40" spans="1:8" ht="12.75">
      <c r="A40" s="46" t="s">
        <v>51</v>
      </c>
      <c r="B40" s="25">
        <v>1149</v>
      </c>
      <c r="C40" s="25">
        <v>1144.9</v>
      </c>
      <c r="D40" s="25">
        <f>C40/B40*100</f>
        <v>99.6431679721497</v>
      </c>
      <c r="E40" s="25">
        <v>368.3</v>
      </c>
      <c r="F40" s="25">
        <v>808.8</v>
      </c>
      <c r="G40" s="39">
        <f t="shared" si="1"/>
        <v>141.555390702275</v>
      </c>
      <c r="H40" s="39">
        <f t="shared" si="2"/>
        <v>336.10000000000014</v>
      </c>
    </row>
    <row r="41" spans="1:8" ht="12.75">
      <c r="A41" s="47" t="s">
        <v>25</v>
      </c>
      <c r="B41" s="25">
        <v>53.7</v>
      </c>
      <c r="C41" s="25">
        <v>53.7</v>
      </c>
      <c r="D41" s="25">
        <f>C41/B41*100</f>
        <v>100</v>
      </c>
      <c r="E41" s="25">
        <v>25.5</v>
      </c>
      <c r="F41" s="25">
        <v>50.3</v>
      </c>
      <c r="G41" s="39">
        <f>C41/F41*100</f>
        <v>106.75944333996026</v>
      </c>
      <c r="H41" s="39">
        <f>C41-F41</f>
        <v>3.4000000000000057</v>
      </c>
    </row>
    <row r="42" spans="1:8" ht="26.25">
      <c r="A42" s="47" t="s">
        <v>39</v>
      </c>
      <c r="B42" s="25">
        <v>0</v>
      </c>
      <c r="C42" s="25">
        <v>0</v>
      </c>
      <c r="D42" s="25" t="e">
        <f>C42/B42*100</f>
        <v>#DIV/0!</v>
      </c>
      <c r="E42" s="25">
        <f aca="true" t="shared" si="5" ref="E41:E49">C42</f>
        <v>0</v>
      </c>
      <c r="F42" s="25">
        <v>0</v>
      </c>
      <c r="G42" s="39" t="e">
        <f>C42/F42*100</f>
        <v>#DIV/0!</v>
      </c>
      <c r="H42" s="39">
        <f>C42-F42</f>
        <v>0</v>
      </c>
    </row>
    <row r="43" spans="1:8" ht="12.75">
      <c r="A43" s="47" t="s">
        <v>27</v>
      </c>
      <c r="B43" s="25">
        <v>1208.9</v>
      </c>
      <c r="C43" s="25">
        <v>1205.2</v>
      </c>
      <c r="D43" s="25">
        <f>C43/B43*100</f>
        <v>99.6939366366118</v>
      </c>
      <c r="E43" s="25">
        <v>571</v>
      </c>
      <c r="F43" s="25">
        <v>509.7</v>
      </c>
      <c r="G43" s="39">
        <f>C43/F43*100</f>
        <v>236.45281538159702</v>
      </c>
      <c r="H43" s="39">
        <f>C43-F43</f>
        <v>695.5</v>
      </c>
    </row>
    <row r="44" spans="1:8" ht="12.75">
      <c r="A44" s="47" t="s">
        <v>28</v>
      </c>
      <c r="B44" s="25">
        <v>556.1</v>
      </c>
      <c r="C44" s="25">
        <v>546.1</v>
      </c>
      <c r="D44" s="25">
        <f>C44/B44*100</f>
        <v>98.20176227297249</v>
      </c>
      <c r="E44" s="25">
        <v>177.8</v>
      </c>
      <c r="F44" s="25">
        <v>696.6</v>
      </c>
      <c r="G44" s="39">
        <f t="shared" si="1"/>
        <v>78.39506172839506</v>
      </c>
      <c r="H44" s="39">
        <f t="shared" si="2"/>
        <v>-150.5</v>
      </c>
    </row>
    <row r="45" spans="1:8" ht="12.75" hidden="1">
      <c r="A45" s="47" t="s">
        <v>29</v>
      </c>
      <c r="B45" s="25"/>
      <c r="C45" s="25"/>
      <c r="D45" s="25" t="e">
        <f aca="true" t="shared" si="6" ref="D45:D52">C45/B45*100</f>
        <v>#DIV/0!</v>
      </c>
      <c r="E45" s="25">
        <f t="shared" si="5"/>
        <v>0</v>
      </c>
      <c r="F45" s="25"/>
      <c r="G45" s="39" t="e">
        <f t="shared" si="1"/>
        <v>#DIV/0!</v>
      </c>
      <c r="H45" s="39">
        <f t="shared" si="2"/>
        <v>0</v>
      </c>
    </row>
    <row r="46" spans="1:8" ht="12.75" hidden="1">
      <c r="A46" s="47" t="s">
        <v>30</v>
      </c>
      <c r="B46" s="25"/>
      <c r="C46" s="25"/>
      <c r="D46" s="25" t="e">
        <f t="shared" si="6"/>
        <v>#DIV/0!</v>
      </c>
      <c r="E46" s="25">
        <f t="shared" si="5"/>
        <v>0</v>
      </c>
      <c r="F46" s="25"/>
      <c r="G46" s="39" t="e">
        <f t="shared" si="1"/>
        <v>#DIV/0!</v>
      </c>
      <c r="H46" s="39">
        <f t="shared" si="2"/>
        <v>0</v>
      </c>
    </row>
    <row r="47" spans="1:8" ht="12.75">
      <c r="A47" s="47" t="s">
        <v>31</v>
      </c>
      <c r="B47" s="25">
        <v>567.6</v>
      </c>
      <c r="C47" s="25">
        <v>567.6</v>
      </c>
      <c r="D47" s="25">
        <f t="shared" si="6"/>
        <v>100</v>
      </c>
      <c r="E47" s="25">
        <v>212.4</v>
      </c>
      <c r="F47" s="25">
        <v>587.1</v>
      </c>
      <c r="G47" s="39">
        <f t="shared" si="1"/>
        <v>96.6785896780787</v>
      </c>
      <c r="H47" s="39">
        <f t="shared" si="2"/>
        <v>-19.5</v>
      </c>
    </row>
    <row r="48" spans="1:8" ht="12.75" hidden="1">
      <c r="A48" s="47" t="s">
        <v>66</v>
      </c>
      <c r="B48" s="25"/>
      <c r="C48" s="25"/>
      <c r="D48" s="25" t="e">
        <f t="shared" si="6"/>
        <v>#DIV/0!</v>
      </c>
      <c r="E48" s="25">
        <f t="shared" si="5"/>
        <v>0</v>
      </c>
      <c r="F48" s="25"/>
      <c r="G48" s="39" t="e">
        <f t="shared" si="1"/>
        <v>#DIV/0!</v>
      </c>
      <c r="H48" s="39">
        <f t="shared" si="2"/>
        <v>0</v>
      </c>
    </row>
    <row r="49" spans="1:8" ht="12.75">
      <c r="A49" s="47" t="s">
        <v>32</v>
      </c>
      <c r="B49" s="25">
        <v>39.8</v>
      </c>
      <c r="C49" s="25">
        <v>39.8</v>
      </c>
      <c r="D49" s="25">
        <f t="shared" si="6"/>
        <v>100</v>
      </c>
      <c r="E49" s="25">
        <v>19.9</v>
      </c>
      <c r="F49" s="25">
        <v>36.2</v>
      </c>
      <c r="G49" s="39">
        <f t="shared" si="1"/>
        <v>109.94475138121544</v>
      </c>
      <c r="H49" s="39">
        <f t="shared" si="2"/>
        <v>3.5999999999999943</v>
      </c>
    </row>
    <row r="50" spans="1:8" ht="12.75" hidden="1">
      <c r="A50" s="47" t="s">
        <v>65</v>
      </c>
      <c r="B50" s="25">
        <v>0</v>
      </c>
      <c r="C50" s="25">
        <v>0</v>
      </c>
      <c r="D50" s="25" t="e">
        <f t="shared" si="6"/>
        <v>#DIV/0!</v>
      </c>
      <c r="E50" s="25">
        <v>0</v>
      </c>
      <c r="F50" s="25">
        <v>0</v>
      </c>
      <c r="G50" s="39" t="e">
        <f t="shared" si="1"/>
        <v>#DIV/0!</v>
      </c>
      <c r="H50" s="39">
        <f t="shared" si="2"/>
        <v>0</v>
      </c>
    </row>
    <row r="51" spans="1:8" ht="12.75" hidden="1">
      <c r="A51" s="47" t="s">
        <v>67</v>
      </c>
      <c r="B51" s="25">
        <v>0</v>
      </c>
      <c r="C51" s="25">
        <v>0</v>
      </c>
      <c r="D51" s="25" t="e">
        <f t="shared" si="6"/>
        <v>#DIV/0!</v>
      </c>
      <c r="E51" s="25">
        <v>0</v>
      </c>
      <c r="F51" s="25">
        <v>0</v>
      </c>
      <c r="G51" s="39" t="e">
        <f t="shared" si="1"/>
        <v>#DIV/0!</v>
      </c>
      <c r="H51" s="39">
        <f t="shared" si="2"/>
        <v>0</v>
      </c>
    </row>
    <row r="52" spans="1:8" ht="12.75" hidden="1">
      <c r="A52" s="47" t="s">
        <v>56</v>
      </c>
      <c r="B52" s="25">
        <v>0</v>
      </c>
      <c r="C52" s="25">
        <v>0</v>
      </c>
      <c r="D52" s="25" t="e">
        <f t="shared" si="6"/>
        <v>#DIV/0!</v>
      </c>
      <c r="E52" s="25">
        <v>0</v>
      </c>
      <c r="F52" s="25">
        <v>0</v>
      </c>
      <c r="G52" s="39" t="e">
        <f t="shared" si="1"/>
        <v>#DIV/0!</v>
      </c>
      <c r="H52" s="39">
        <f t="shared" si="2"/>
        <v>0</v>
      </c>
    </row>
    <row r="53" spans="1:8" ht="12" customHeight="1">
      <c r="A53" s="48" t="s">
        <v>33</v>
      </c>
      <c r="B53" s="25">
        <f>B40+B41+B42+B43+B44+B45+B46+B47++B48+B49+B50+B51+B52</f>
        <v>3575.1000000000004</v>
      </c>
      <c r="C53" s="25">
        <f>C40+C41+C42+C43+C44+C45+C46+C47++C48+C49+C50+C51+C52</f>
        <v>3557.3</v>
      </c>
      <c r="D53" s="25">
        <f>C53/B53*100</f>
        <v>99.50211182903973</v>
      </c>
      <c r="E53" s="25">
        <f>E40+E41+E42+E43+E44+E45+E46+E47++E48+E49+E50+E51+E52</f>
        <v>1374.9</v>
      </c>
      <c r="F53" s="25">
        <f>F40+F41+F42+F43+F44+F45+F46+F47++F48+F49+F50+F51+F52</f>
        <v>2688.7</v>
      </c>
      <c r="G53" s="39">
        <f t="shared" si="1"/>
        <v>132.30557518503366</v>
      </c>
      <c r="H53" s="39">
        <f t="shared" si="2"/>
        <v>868.6000000000004</v>
      </c>
    </row>
    <row r="55" spans="1:2" ht="12.75">
      <c r="A55" s="55" t="s">
        <v>110</v>
      </c>
      <c r="B55" s="28">
        <v>1181</v>
      </c>
    </row>
    <row r="56" spans="1:2" ht="12.75">
      <c r="A56" s="55" t="s">
        <v>60</v>
      </c>
      <c r="B56" s="59">
        <f>C38</f>
        <v>3178.2</v>
      </c>
    </row>
    <row r="57" spans="1:2" ht="12.75">
      <c r="A57" s="55" t="s">
        <v>61</v>
      </c>
      <c r="B57" s="28">
        <f>B55+B56</f>
        <v>4359.2</v>
      </c>
    </row>
    <row r="58" spans="1:2" ht="12.75">
      <c r="A58" s="44" t="s">
        <v>62</v>
      </c>
      <c r="B58" s="59">
        <f>C53</f>
        <v>3557.3</v>
      </c>
    </row>
    <row r="59" spans="1:2" ht="12.75">
      <c r="A59" s="44" t="s">
        <v>117</v>
      </c>
      <c r="B59" s="59">
        <f>B57-B58</f>
        <v>801.8999999999996</v>
      </c>
    </row>
  </sheetData>
  <sheetProtection/>
  <mergeCells count="9">
    <mergeCell ref="H5:H6"/>
    <mergeCell ref="G5:G6"/>
    <mergeCell ref="A2:F2"/>
    <mergeCell ref="B5:B6"/>
    <mergeCell ref="F5:F6"/>
    <mergeCell ref="E5:E6"/>
    <mergeCell ref="C5:D5"/>
    <mergeCell ref="A3:F3"/>
    <mergeCell ref="A4:D4"/>
  </mergeCells>
  <printOptions/>
  <pageMargins left="0.15748031496062992" right="0.1968503937007874" top="0.15748031496062992" bottom="0.15748031496062992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zoomScale="150" zoomScaleNormal="150" zoomScalePageLayoutView="0" workbookViewId="0" topLeftCell="A38">
      <selection activeCell="E53" sqref="E53"/>
    </sheetView>
  </sheetViews>
  <sheetFormatPr defaultColWidth="9.00390625" defaultRowHeight="12.75"/>
  <cols>
    <col min="1" max="1" width="34.625" style="33" customWidth="1"/>
    <col min="2" max="5" width="9.125" style="33" customWidth="1"/>
    <col min="6" max="6" width="9.875" style="33" customWidth="1"/>
    <col min="7" max="7" width="9.625" style="33" customWidth="1"/>
    <col min="8" max="8" width="8.625" style="33" customWidth="1"/>
  </cols>
  <sheetData>
    <row r="1" spans="1:4" ht="12.75">
      <c r="A1" s="49" t="s">
        <v>0</v>
      </c>
      <c r="B1" s="50"/>
      <c r="C1" s="50"/>
      <c r="D1" s="50"/>
    </row>
    <row r="2" spans="1:7" ht="36.75" customHeight="1">
      <c r="A2" s="81" t="s">
        <v>44</v>
      </c>
      <c r="B2" s="81"/>
      <c r="C2" s="81"/>
      <c r="D2" s="81"/>
      <c r="E2" s="81"/>
      <c r="F2" s="81"/>
      <c r="G2" s="51"/>
    </row>
    <row r="3" spans="1:6" ht="12.75" customHeight="1">
      <c r="A3" s="87" t="s">
        <v>111</v>
      </c>
      <c r="B3" s="87"/>
      <c r="C3" s="87"/>
      <c r="D3" s="87"/>
      <c r="E3" s="87"/>
      <c r="F3" s="87"/>
    </row>
    <row r="4" spans="1:4" ht="10.5" customHeight="1">
      <c r="A4" s="88"/>
      <c r="B4" s="88"/>
      <c r="C4" s="88"/>
      <c r="D4" s="88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24.75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8" ht="12.75">
      <c r="A7" s="54">
        <v>1</v>
      </c>
      <c r="B7" s="29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77">
        <v>8</v>
      </c>
    </row>
    <row r="8" spans="1:8" s="26" customFormat="1" ht="12.75">
      <c r="A8" s="40" t="s">
        <v>52</v>
      </c>
      <c r="B8" s="25">
        <f>B9+B12+B14+B15+B16+B17+B18+B10+B11</f>
        <v>2305.9</v>
      </c>
      <c r="C8" s="25">
        <f>C9+C12+C14+C15+C16+C17+C18+C10+C11</f>
        <v>2315.1</v>
      </c>
      <c r="D8" s="25">
        <f aca="true" t="shared" si="0" ref="D8:D18">C8/B8*100</f>
        <v>100.39897653844486</v>
      </c>
      <c r="E8" s="25">
        <f>E9+E12+E14+E15+E16+E17+E18+E10+E11</f>
        <v>633.0999999999999</v>
      </c>
      <c r="F8" s="25">
        <f>F9+F12+F14+F15+F16+F17+F18+F10+F11</f>
        <v>1078.7</v>
      </c>
      <c r="G8" s="59">
        <f aca="true" t="shared" si="1" ref="G8:G13">C8/F8*100</f>
        <v>214.6194493371651</v>
      </c>
      <c r="H8" s="59">
        <f aca="true" t="shared" si="2" ref="H8:H13">C8-F8</f>
        <v>1236.3999999999999</v>
      </c>
    </row>
    <row r="9" spans="1:8" ht="12.75">
      <c r="A9" s="41" t="s">
        <v>4</v>
      </c>
      <c r="B9" s="25">
        <v>1590</v>
      </c>
      <c r="C9" s="25">
        <v>1588</v>
      </c>
      <c r="D9" s="25">
        <f t="shared" si="0"/>
        <v>99.87421383647799</v>
      </c>
      <c r="E9" s="25">
        <v>560.6</v>
      </c>
      <c r="F9" s="25">
        <v>835.7</v>
      </c>
      <c r="G9" s="39">
        <f t="shared" si="1"/>
        <v>190.02034222807228</v>
      </c>
      <c r="H9" s="39">
        <f t="shared" si="2"/>
        <v>752.3</v>
      </c>
    </row>
    <row r="10" spans="1:8" ht="12.75">
      <c r="A10" s="41" t="s">
        <v>76</v>
      </c>
      <c r="B10" s="25">
        <v>140.4</v>
      </c>
      <c r="C10" s="25">
        <v>155.8</v>
      </c>
      <c r="D10" s="25">
        <f t="shared" si="0"/>
        <v>110.96866096866098</v>
      </c>
      <c r="E10" s="25">
        <v>49.3</v>
      </c>
      <c r="F10" s="25">
        <v>144.7</v>
      </c>
      <c r="G10" s="39">
        <f t="shared" si="1"/>
        <v>107.67104353835524</v>
      </c>
      <c r="H10" s="39">
        <f t="shared" si="2"/>
        <v>11.100000000000023</v>
      </c>
    </row>
    <row r="11" spans="1:8" ht="12.75" customHeight="1" hidden="1">
      <c r="A11" s="41" t="s">
        <v>80</v>
      </c>
      <c r="B11" s="25"/>
      <c r="C11" s="25"/>
      <c r="D11" s="25" t="e">
        <f t="shared" si="0"/>
        <v>#DIV/0!</v>
      </c>
      <c r="E11" s="25">
        <f>C11</f>
        <v>0</v>
      </c>
      <c r="F11" s="25"/>
      <c r="G11" s="39" t="e">
        <f t="shared" si="1"/>
        <v>#DIV/0!</v>
      </c>
      <c r="H11" s="39">
        <f t="shared" si="2"/>
        <v>0</v>
      </c>
    </row>
    <row r="12" spans="1:8" ht="12.75" hidden="1">
      <c r="A12" s="41" t="s">
        <v>5</v>
      </c>
      <c r="B12" s="25"/>
      <c r="C12" s="25"/>
      <c r="D12" s="25" t="e">
        <f t="shared" si="0"/>
        <v>#DIV/0!</v>
      </c>
      <c r="E12" s="25">
        <f>C12</f>
        <v>0</v>
      </c>
      <c r="F12" s="25"/>
      <c r="G12" s="39" t="e">
        <f t="shared" si="1"/>
        <v>#DIV/0!</v>
      </c>
      <c r="H12" s="39">
        <f t="shared" si="2"/>
        <v>0</v>
      </c>
    </row>
    <row r="13" spans="1:8" ht="12.75" hidden="1">
      <c r="A13" s="41" t="s">
        <v>72</v>
      </c>
      <c r="B13" s="25"/>
      <c r="C13" s="25"/>
      <c r="D13" s="25" t="e">
        <f t="shared" si="0"/>
        <v>#DIV/0!</v>
      </c>
      <c r="E13" s="25">
        <f>C13</f>
        <v>0</v>
      </c>
      <c r="F13" s="25"/>
      <c r="G13" s="39" t="e">
        <f t="shared" si="1"/>
        <v>#DIV/0!</v>
      </c>
      <c r="H13" s="39">
        <f t="shared" si="2"/>
        <v>0</v>
      </c>
    </row>
    <row r="14" spans="1:8" ht="12.75" hidden="1">
      <c r="A14" s="41" t="s">
        <v>6</v>
      </c>
      <c r="B14" s="25"/>
      <c r="C14" s="25"/>
      <c r="D14" s="25" t="e">
        <f t="shared" si="0"/>
        <v>#DIV/0!</v>
      </c>
      <c r="E14" s="25">
        <f>C14</f>
        <v>0</v>
      </c>
      <c r="F14" s="25"/>
      <c r="G14" s="39" t="e">
        <f aca="true" t="shared" si="3" ref="G14:G27">C14/F14*100</f>
        <v>#DIV/0!</v>
      </c>
      <c r="H14" s="39">
        <f aca="true" t="shared" si="4" ref="H14:H27">C14-F14</f>
        <v>0</v>
      </c>
    </row>
    <row r="15" spans="1:8" ht="12.75">
      <c r="A15" s="41" t="s">
        <v>7</v>
      </c>
      <c r="B15" s="25">
        <v>-79</v>
      </c>
      <c r="C15" s="25">
        <v>-83.4</v>
      </c>
      <c r="D15" s="25">
        <f t="shared" si="0"/>
        <v>105.56962025316456</v>
      </c>
      <c r="E15" s="25">
        <v>4.5</v>
      </c>
      <c r="F15" s="25">
        <v>34</v>
      </c>
      <c r="G15" s="39">
        <f t="shared" si="3"/>
        <v>-245.29411764705884</v>
      </c>
      <c r="H15" s="39">
        <f t="shared" si="4"/>
        <v>-117.4</v>
      </c>
    </row>
    <row r="16" spans="1:8" ht="12.75">
      <c r="A16" s="41" t="s">
        <v>8</v>
      </c>
      <c r="B16" s="25">
        <v>653</v>
      </c>
      <c r="C16" s="25">
        <v>653.3</v>
      </c>
      <c r="D16" s="25">
        <f t="shared" si="0"/>
        <v>100.0459418070444</v>
      </c>
      <c r="E16" s="25">
        <v>17.9</v>
      </c>
      <c r="F16" s="25">
        <v>61.4</v>
      </c>
      <c r="G16" s="39">
        <f t="shared" si="3"/>
        <v>1064.0065146579805</v>
      </c>
      <c r="H16" s="39">
        <f t="shared" si="4"/>
        <v>591.9</v>
      </c>
    </row>
    <row r="17" spans="1:8" ht="12.75">
      <c r="A17" s="42" t="s">
        <v>9</v>
      </c>
      <c r="B17" s="25">
        <v>1.5</v>
      </c>
      <c r="C17" s="25">
        <v>1.4</v>
      </c>
      <c r="D17" s="25">
        <f t="shared" si="0"/>
        <v>93.33333333333333</v>
      </c>
      <c r="E17" s="25">
        <v>0.8</v>
      </c>
      <c r="F17" s="25">
        <v>2.9</v>
      </c>
      <c r="G17" s="39">
        <f t="shared" si="3"/>
        <v>48.275862068965516</v>
      </c>
      <c r="H17" s="39">
        <f t="shared" si="4"/>
        <v>-1.5</v>
      </c>
    </row>
    <row r="18" spans="1:8" ht="39" hidden="1">
      <c r="A18" s="43" t="s">
        <v>14</v>
      </c>
      <c r="B18" s="25">
        <v>0</v>
      </c>
      <c r="C18" s="25">
        <v>0</v>
      </c>
      <c r="D18" s="25" t="e">
        <f t="shared" si="0"/>
        <v>#DIV/0!</v>
      </c>
      <c r="E18" s="25">
        <v>0</v>
      </c>
      <c r="F18" s="25">
        <v>0</v>
      </c>
      <c r="G18" s="39" t="e">
        <f t="shared" si="3"/>
        <v>#DIV/0!</v>
      </c>
      <c r="H18" s="39">
        <f t="shared" si="4"/>
        <v>0</v>
      </c>
    </row>
    <row r="19" spans="1:8" ht="12.75">
      <c r="A19" s="44" t="s">
        <v>53</v>
      </c>
      <c r="B19" s="25">
        <f aca="true" t="shared" si="5" ref="B19:G19">B20+B21+B22+B23+B24+B25</f>
        <v>424.8</v>
      </c>
      <c r="C19" s="25">
        <f t="shared" si="5"/>
        <v>435.5</v>
      </c>
      <c r="D19" s="25" t="e">
        <f t="shared" si="5"/>
        <v>#DIV/0!</v>
      </c>
      <c r="E19" s="25">
        <f t="shared" si="5"/>
        <v>111.8</v>
      </c>
      <c r="F19" s="25">
        <f>F20+F21+F22+F23+F24+F25</f>
        <v>199.4</v>
      </c>
      <c r="G19" s="25" t="e">
        <f t="shared" si="5"/>
        <v>#DIV/0!</v>
      </c>
      <c r="H19" s="39">
        <f t="shared" si="4"/>
        <v>236.1</v>
      </c>
    </row>
    <row r="20" spans="1:8" ht="26.25" hidden="1">
      <c r="A20" s="41" t="s">
        <v>10</v>
      </c>
      <c r="B20" s="25">
        <v>0</v>
      </c>
      <c r="C20" s="25">
        <v>0</v>
      </c>
      <c r="D20" s="25" t="e">
        <f aca="true" t="shared" si="6" ref="D20:D25">C20/B20*100</f>
        <v>#DIV/0!</v>
      </c>
      <c r="E20" s="25">
        <v>0</v>
      </c>
      <c r="F20" s="25">
        <v>0</v>
      </c>
      <c r="G20" s="39" t="e">
        <f t="shared" si="3"/>
        <v>#DIV/0!</v>
      </c>
      <c r="H20" s="39">
        <f t="shared" si="4"/>
        <v>0</v>
      </c>
    </row>
    <row r="21" spans="1:8" ht="26.25">
      <c r="A21" s="3" t="s">
        <v>75</v>
      </c>
      <c r="B21" s="25">
        <v>414.8</v>
      </c>
      <c r="C21" s="25">
        <v>422</v>
      </c>
      <c r="D21" s="25">
        <f t="shared" si="6"/>
        <v>101.73577627772421</v>
      </c>
      <c r="E21" s="25">
        <v>98.3</v>
      </c>
      <c r="F21" s="25">
        <v>186.9</v>
      </c>
      <c r="G21" s="39">
        <f t="shared" si="3"/>
        <v>225.78919208132692</v>
      </c>
      <c r="H21" s="39">
        <f t="shared" si="4"/>
        <v>235.1</v>
      </c>
    </row>
    <row r="22" spans="1:8" ht="12.75">
      <c r="A22" s="41" t="s">
        <v>11</v>
      </c>
      <c r="B22" s="25">
        <v>10</v>
      </c>
      <c r="C22" s="25">
        <v>13.3</v>
      </c>
      <c r="D22" s="25">
        <f t="shared" si="6"/>
        <v>133</v>
      </c>
      <c r="E22" s="25">
        <f>C22</f>
        <v>13.3</v>
      </c>
      <c r="F22" s="25">
        <v>9.1</v>
      </c>
      <c r="G22" s="39">
        <f t="shared" si="3"/>
        <v>146.15384615384616</v>
      </c>
      <c r="H22" s="39">
        <f t="shared" si="4"/>
        <v>4.200000000000001</v>
      </c>
    </row>
    <row r="23" spans="1:8" ht="7.5" customHeight="1" hidden="1">
      <c r="A23" s="41" t="s">
        <v>12</v>
      </c>
      <c r="B23" s="25"/>
      <c r="C23" s="25"/>
      <c r="D23" s="25" t="e">
        <f t="shared" si="6"/>
        <v>#DIV/0!</v>
      </c>
      <c r="E23" s="25">
        <f>C23</f>
        <v>0</v>
      </c>
      <c r="F23" s="25"/>
      <c r="G23" s="39" t="e">
        <f t="shared" si="3"/>
        <v>#DIV/0!</v>
      </c>
      <c r="H23" s="39">
        <f t="shared" si="4"/>
        <v>0</v>
      </c>
    </row>
    <row r="24" spans="1:8" ht="12.75">
      <c r="A24" s="41" t="s">
        <v>13</v>
      </c>
      <c r="B24" s="25">
        <v>0</v>
      </c>
      <c r="C24" s="25">
        <v>0.2</v>
      </c>
      <c r="D24" s="25" t="e">
        <f t="shared" si="6"/>
        <v>#DIV/0!</v>
      </c>
      <c r="E24" s="25">
        <f>C24</f>
        <v>0.2</v>
      </c>
      <c r="F24" s="25">
        <v>0.8</v>
      </c>
      <c r="G24" s="39">
        <f t="shared" si="3"/>
        <v>25</v>
      </c>
      <c r="H24" s="39">
        <f t="shared" si="4"/>
        <v>-0.6000000000000001</v>
      </c>
    </row>
    <row r="25" spans="1:8" ht="26.25">
      <c r="A25" s="43" t="s">
        <v>41</v>
      </c>
      <c r="B25" s="25">
        <v>0</v>
      </c>
      <c r="C25" s="25">
        <v>0</v>
      </c>
      <c r="D25" s="25" t="e">
        <f t="shared" si="6"/>
        <v>#DIV/0!</v>
      </c>
      <c r="E25" s="25">
        <f>C25</f>
        <v>0</v>
      </c>
      <c r="F25" s="25">
        <v>2.6</v>
      </c>
      <c r="G25" s="39">
        <f t="shared" si="3"/>
        <v>0</v>
      </c>
      <c r="H25" s="39">
        <f t="shared" si="4"/>
        <v>-2.6</v>
      </c>
    </row>
    <row r="26" spans="1:8" ht="12.75">
      <c r="A26" s="44" t="s">
        <v>15</v>
      </c>
      <c r="B26" s="25">
        <f>B8+B19</f>
        <v>2730.7000000000003</v>
      </c>
      <c r="C26" s="25">
        <f>C8+C19</f>
        <v>2750.6</v>
      </c>
      <c r="D26" s="25">
        <f>C26/B26*100</f>
        <v>100.72875086974034</v>
      </c>
      <c r="E26" s="25">
        <f>E8+E19</f>
        <v>744.8999999999999</v>
      </c>
      <c r="F26" s="25">
        <f>F8+F19</f>
        <v>1278.1000000000001</v>
      </c>
      <c r="G26" s="39">
        <f t="shared" si="3"/>
        <v>215.21007745872777</v>
      </c>
      <c r="H26" s="39">
        <f t="shared" si="4"/>
        <v>1472.4999999999998</v>
      </c>
    </row>
    <row r="27" spans="1:8" ht="26.25">
      <c r="A27" s="42" t="s">
        <v>36</v>
      </c>
      <c r="B27" s="25"/>
      <c r="C27" s="25"/>
      <c r="D27" s="25"/>
      <c r="E27" s="25"/>
      <c r="F27" s="25"/>
      <c r="G27" s="39" t="e">
        <f t="shared" si="3"/>
        <v>#DIV/0!</v>
      </c>
      <c r="H27" s="39">
        <f t="shared" si="4"/>
        <v>0</v>
      </c>
    </row>
    <row r="28" spans="1:8" ht="12.75">
      <c r="A28" s="44" t="s">
        <v>16</v>
      </c>
      <c r="B28" s="25">
        <f>B26+B27</f>
        <v>2730.7000000000003</v>
      </c>
      <c r="C28" s="25">
        <f>C26+C27</f>
        <v>2750.6</v>
      </c>
      <c r="D28" s="25">
        <f>C28/B28*100</f>
        <v>100.72875086974034</v>
      </c>
      <c r="E28" s="25">
        <f>E26+E27</f>
        <v>744.8999999999999</v>
      </c>
      <c r="F28" s="25">
        <f>F26+F27</f>
        <v>1278.1000000000001</v>
      </c>
      <c r="G28" s="39">
        <f>C28/F28*100</f>
        <v>215.21007745872777</v>
      </c>
      <c r="H28" s="39">
        <f aca="true" t="shared" si="7" ref="H28:H34">C28-F28</f>
        <v>1472.4999999999998</v>
      </c>
    </row>
    <row r="29" spans="1:8" ht="12.75">
      <c r="A29" s="41" t="s">
        <v>17</v>
      </c>
      <c r="B29" s="25">
        <v>59.7</v>
      </c>
      <c r="C29" s="25">
        <v>59.7</v>
      </c>
      <c r="D29" s="25">
        <f>C29/B29*100</f>
        <v>100</v>
      </c>
      <c r="E29" s="25">
        <v>24.1</v>
      </c>
      <c r="F29" s="25">
        <v>39.5</v>
      </c>
      <c r="G29" s="39">
        <f>C29/F29*100</f>
        <v>151.13924050632912</v>
      </c>
      <c r="H29" s="39">
        <f t="shared" si="7"/>
        <v>20.200000000000003</v>
      </c>
    </row>
    <row r="30" spans="1:8" ht="26.25">
      <c r="A30" s="41" t="s">
        <v>18</v>
      </c>
      <c r="B30" s="25">
        <v>863.1</v>
      </c>
      <c r="C30" s="25">
        <v>863.1</v>
      </c>
      <c r="D30" s="25">
        <f>C30/B30*100</f>
        <v>100</v>
      </c>
      <c r="E30" s="25">
        <v>647.7</v>
      </c>
      <c r="F30" s="25">
        <v>284.5</v>
      </c>
      <c r="G30" s="39">
        <f>C30/F30*100</f>
        <v>303.3743409490334</v>
      </c>
      <c r="H30" s="39">
        <f t="shared" si="7"/>
        <v>578.6</v>
      </c>
    </row>
    <row r="31" spans="1:8" ht="12.75">
      <c r="A31" s="41" t="s">
        <v>40</v>
      </c>
      <c r="B31" s="25">
        <v>0</v>
      </c>
      <c r="C31" s="25">
        <v>0</v>
      </c>
      <c r="D31" s="25" t="e">
        <f>C31/B31*100</f>
        <v>#DIV/0!</v>
      </c>
      <c r="E31" s="25">
        <f>C31</f>
        <v>0</v>
      </c>
      <c r="F31" s="25">
        <v>0</v>
      </c>
      <c r="G31" s="39"/>
      <c r="H31" s="39">
        <f t="shared" si="7"/>
        <v>0</v>
      </c>
    </row>
    <row r="32" spans="1:8" ht="12.75">
      <c r="A32" s="41"/>
      <c r="B32" s="25"/>
      <c r="C32" s="25"/>
      <c r="D32" s="25"/>
      <c r="E32" s="25"/>
      <c r="F32" s="25"/>
      <c r="G32" s="39"/>
      <c r="H32" s="39">
        <f t="shared" si="7"/>
        <v>0</v>
      </c>
    </row>
    <row r="33" spans="1:8" ht="12.75">
      <c r="A33" s="41" t="s">
        <v>64</v>
      </c>
      <c r="B33" s="25">
        <v>488.1</v>
      </c>
      <c r="C33" s="25">
        <v>488.1</v>
      </c>
      <c r="D33" s="25">
        <f>C33/B33*100</f>
        <v>100</v>
      </c>
      <c r="E33" s="25">
        <f>C33</f>
        <v>488.1</v>
      </c>
      <c r="F33" s="25">
        <v>0</v>
      </c>
      <c r="G33" s="39"/>
      <c r="H33" s="39">
        <f t="shared" si="7"/>
        <v>488.1</v>
      </c>
    </row>
    <row r="34" spans="1:8" ht="12.75">
      <c r="A34" s="41" t="s">
        <v>35</v>
      </c>
      <c r="B34" s="25">
        <f>B29+B30+B31+B33</f>
        <v>1410.9</v>
      </c>
      <c r="C34" s="25">
        <f>SUM(C29:C33)</f>
        <v>1410.9</v>
      </c>
      <c r="D34" s="25">
        <f>C34/B34*100</f>
        <v>100</v>
      </c>
      <c r="E34" s="25">
        <f>SUM(E29:E33)</f>
        <v>1159.9</v>
      </c>
      <c r="F34" s="25">
        <f>SUM(F29:F33)</f>
        <v>324</v>
      </c>
      <c r="G34" s="39">
        <f>C34/F34*100</f>
        <v>435.46296296296305</v>
      </c>
      <c r="H34" s="39">
        <f t="shared" si="7"/>
        <v>1086.9</v>
      </c>
    </row>
    <row r="35" spans="1:8" ht="12.75">
      <c r="A35" s="41" t="s">
        <v>68</v>
      </c>
      <c r="B35" s="25">
        <v>0</v>
      </c>
      <c r="C35" s="25">
        <v>0</v>
      </c>
      <c r="D35" s="25" t="e">
        <f>C35/B35*100</f>
        <v>#DIV/0!</v>
      </c>
      <c r="E35" s="25">
        <v>0</v>
      </c>
      <c r="F35" s="25">
        <v>0</v>
      </c>
      <c r="G35" s="39"/>
      <c r="H35" s="39"/>
    </row>
    <row r="36" spans="1:8" ht="12.75" hidden="1">
      <c r="A36" s="41"/>
      <c r="B36" s="25"/>
      <c r="C36" s="25"/>
      <c r="D36" s="25"/>
      <c r="E36" s="25"/>
      <c r="F36" s="25"/>
      <c r="G36" s="39"/>
      <c r="H36" s="39"/>
    </row>
    <row r="37" spans="1:8" ht="12.75" hidden="1">
      <c r="A37" s="41"/>
      <c r="B37" s="25"/>
      <c r="C37" s="25"/>
      <c r="D37" s="25"/>
      <c r="E37" s="25"/>
      <c r="F37" s="25"/>
      <c r="G37" s="39"/>
      <c r="H37" s="39"/>
    </row>
    <row r="38" spans="1:8" ht="12.75">
      <c r="A38" s="44" t="s">
        <v>23</v>
      </c>
      <c r="B38" s="25">
        <f>B28+B34</f>
        <v>4141.6</v>
      </c>
      <c r="C38" s="25">
        <f>C28+C34+C35</f>
        <v>4161.5</v>
      </c>
      <c r="D38" s="25">
        <f>C38/B38*100</f>
        <v>100.48049063163992</v>
      </c>
      <c r="E38" s="25">
        <f>E28+E34+E35</f>
        <v>1904.8</v>
      </c>
      <c r="F38" s="25">
        <f>F28+F34+F35</f>
        <v>1602.1000000000001</v>
      </c>
      <c r="G38" s="39">
        <f>C38/F38*100</f>
        <v>259.7528244179514</v>
      </c>
      <c r="H38" s="39">
        <f>C38-F38</f>
        <v>2559.3999999999996</v>
      </c>
    </row>
    <row r="39" spans="1:8" ht="12.75">
      <c r="A39" s="45" t="s">
        <v>24</v>
      </c>
      <c r="B39" s="25"/>
      <c r="C39" s="25"/>
      <c r="D39" s="25"/>
      <c r="E39" s="25"/>
      <c r="F39" s="25"/>
      <c r="G39" s="39"/>
      <c r="H39" s="39"/>
    </row>
    <row r="40" spans="1:8" ht="12.75">
      <c r="A40" s="46" t="s">
        <v>51</v>
      </c>
      <c r="B40" s="25">
        <v>952</v>
      </c>
      <c r="C40" s="25">
        <v>947.9</v>
      </c>
      <c r="D40" s="25">
        <f aca="true" t="shared" si="8" ref="D40:D53">C40/B40*100</f>
        <v>99.56932773109244</v>
      </c>
      <c r="E40" s="25">
        <v>363.1</v>
      </c>
      <c r="F40" s="25">
        <v>883.8</v>
      </c>
      <c r="G40" s="39">
        <f>C40/F40*100</f>
        <v>107.25277212038924</v>
      </c>
      <c r="H40" s="39">
        <f>C40-F40</f>
        <v>64.10000000000002</v>
      </c>
    </row>
    <row r="41" spans="1:8" ht="12.75">
      <c r="A41" s="47" t="s">
        <v>25</v>
      </c>
      <c r="B41" s="25">
        <v>59.7</v>
      </c>
      <c r="C41" s="25">
        <v>59.7</v>
      </c>
      <c r="D41" s="25">
        <f t="shared" si="8"/>
        <v>100</v>
      </c>
      <c r="E41" s="25">
        <v>24.1</v>
      </c>
      <c r="F41" s="25">
        <v>39.5</v>
      </c>
      <c r="G41" s="39">
        <f>C41/F41*100</f>
        <v>151.13924050632912</v>
      </c>
      <c r="H41" s="39">
        <f>C41-F41</f>
        <v>20.200000000000003</v>
      </c>
    </row>
    <row r="42" spans="1:8" ht="26.25">
      <c r="A42" s="47" t="s">
        <v>26</v>
      </c>
      <c r="B42" s="25">
        <v>0</v>
      </c>
      <c r="C42" s="25">
        <v>0</v>
      </c>
      <c r="D42" s="25" t="e">
        <f t="shared" si="8"/>
        <v>#DIV/0!</v>
      </c>
      <c r="E42" s="25">
        <f aca="true" t="shared" si="9" ref="E42:E50">C42</f>
        <v>0</v>
      </c>
      <c r="F42" s="25">
        <v>0</v>
      </c>
      <c r="G42" s="39" t="e">
        <f>C42/F42*100</f>
        <v>#DIV/0!</v>
      </c>
      <c r="H42" s="39">
        <f>C42-F42</f>
        <v>0</v>
      </c>
    </row>
    <row r="43" spans="1:8" ht="12.75">
      <c r="A43" s="47" t="s">
        <v>27</v>
      </c>
      <c r="B43" s="25">
        <v>398.1</v>
      </c>
      <c r="C43" s="25">
        <v>383.4</v>
      </c>
      <c r="D43" s="25">
        <f t="shared" si="8"/>
        <v>96.3074604370761</v>
      </c>
      <c r="E43" s="25">
        <v>71.3</v>
      </c>
      <c r="F43" s="25">
        <v>305.7</v>
      </c>
      <c r="G43" s="39">
        <f aca="true" t="shared" si="10" ref="G43:G52">C43/F43*100</f>
        <v>125.4170755642787</v>
      </c>
      <c r="H43" s="39">
        <f>C43-F43</f>
        <v>77.69999999999999</v>
      </c>
    </row>
    <row r="44" spans="1:8" ht="12.75">
      <c r="A44" s="47" t="s">
        <v>28</v>
      </c>
      <c r="B44" s="25">
        <v>531</v>
      </c>
      <c r="C44" s="25">
        <v>528.9</v>
      </c>
      <c r="D44" s="25">
        <f t="shared" si="8"/>
        <v>99.6045197740113</v>
      </c>
      <c r="E44" s="25">
        <v>209.8</v>
      </c>
      <c r="F44" s="25">
        <v>553.4</v>
      </c>
      <c r="G44" s="39">
        <f t="shared" si="10"/>
        <v>95.57282255149981</v>
      </c>
      <c r="H44" s="39">
        <f>C44-F44</f>
        <v>-24.5</v>
      </c>
    </row>
    <row r="45" spans="1:8" ht="12.75" hidden="1">
      <c r="A45" s="47" t="s">
        <v>29</v>
      </c>
      <c r="B45" s="25"/>
      <c r="C45" s="25"/>
      <c r="D45" s="25" t="e">
        <f t="shared" si="8"/>
        <v>#DIV/0!</v>
      </c>
      <c r="E45" s="25">
        <f t="shared" si="9"/>
        <v>0</v>
      </c>
      <c r="F45" s="25"/>
      <c r="G45" s="39" t="e">
        <f t="shared" si="10"/>
        <v>#DIV/0!</v>
      </c>
      <c r="H45" s="39"/>
    </row>
    <row r="46" spans="1:8" ht="12.75" hidden="1">
      <c r="A46" s="47" t="s">
        <v>30</v>
      </c>
      <c r="B46" s="25"/>
      <c r="C46" s="25"/>
      <c r="D46" s="25" t="e">
        <f t="shared" si="8"/>
        <v>#DIV/0!</v>
      </c>
      <c r="E46" s="25">
        <f t="shared" si="9"/>
        <v>0</v>
      </c>
      <c r="F46" s="25"/>
      <c r="G46" s="39" t="e">
        <f t="shared" si="10"/>
        <v>#DIV/0!</v>
      </c>
      <c r="H46" s="39"/>
    </row>
    <row r="47" spans="1:8" ht="12.75">
      <c r="A47" s="47" t="s">
        <v>31</v>
      </c>
      <c r="B47" s="25">
        <v>1783.9</v>
      </c>
      <c r="C47" s="25">
        <v>1783.9</v>
      </c>
      <c r="D47" s="25">
        <f t="shared" si="8"/>
        <v>100</v>
      </c>
      <c r="E47" s="25">
        <v>711.3</v>
      </c>
      <c r="F47" s="25">
        <v>1119.7</v>
      </c>
      <c r="G47" s="39">
        <f t="shared" si="10"/>
        <v>159.3194605697955</v>
      </c>
      <c r="H47" s="39">
        <f>C47-F47</f>
        <v>664.2</v>
      </c>
    </row>
    <row r="48" spans="1:8" ht="12.75" hidden="1">
      <c r="A48" s="47" t="s">
        <v>66</v>
      </c>
      <c r="B48" s="25"/>
      <c r="C48" s="25"/>
      <c r="D48" s="25" t="e">
        <f t="shared" si="8"/>
        <v>#DIV/0!</v>
      </c>
      <c r="E48" s="25">
        <f t="shared" si="9"/>
        <v>0</v>
      </c>
      <c r="F48" s="25"/>
      <c r="G48" s="39" t="e">
        <f t="shared" si="10"/>
        <v>#DIV/0!</v>
      </c>
      <c r="H48" s="39"/>
    </row>
    <row r="49" spans="1:8" ht="12.75">
      <c r="A49" s="47" t="s">
        <v>32</v>
      </c>
      <c r="B49" s="25">
        <v>37.3</v>
      </c>
      <c r="C49" s="25">
        <v>37.3</v>
      </c>
      <c r="D49" s="25">
        <f t="shared" si="8"/>
        <v>100</v>
      </c>
      <c r="E49" s="25">
        <v>8.6</v>
      </c>
      <c r="F49" s="25">
        <v>74.9</v>
      </c>
      <c r="G49" s="39">
        <f t="shared" si="10"/>
        <v>49.799732977303066</v>
      </c>
      <c r="H49" s="39">
        <f>C49-F49</f>
        <v>-37.60000000000001</v>
      </c>
    </row>
    <row r="50" spans="1:8" ht="13.5" customHeight="1" hidden="1">
      <c r="A50" s="47" t="s">
        <v>65</v>
      </c>
      <c r="B50" s="25">
        <v>0</v>
      </c>
      <c r="C50" s="25">
        <v>0</v>
      </c>
      <c r="D50" s="25" t="e">
        <f t="shared" si="8"/>
        <v>#DIV/0!</v>
      </c>
      <c r="E50" s="25">
        <f t="shared" si="9"/>
        <v>0</v>
      </c>
      <c r="F50" s="25">
        <v>0</v>
      </c>
      <c r="G50" s="39" t="e">
        <f t="shared" si="10"/>
        <v>#DIV/0!</v>
      </c>
      <c r="H50" s="39">
        <f>C50-F50</f>
        <v>0</v>
      </c>
    </row>
    <row r="51" spans="1:8" ht="12.75" customHeight="1" hidden="1">
      <c r="A51" s="47" t="s">
        <v>67</v>
      </c>
      <c r="B51" s="25">
        <v>0</v>
      </c>
      <c r="C51" s="25">
        <v>0</v>
      </c>
      <c r="D51" s="25" t="e">
        <f t="shared" si="8"/>
        <v>#DIV/0!</v>
      </c>
      <c r="E51" s="25">
        <v>0</v>
      </c>
      <c r="F51" s="25">
        <v>0</v>
      </c>
      <c r="G51" s="39" t="e">
        <f t="shared" si="10"/>
        <v>#DIV/0!</v>
      </c>
      <c r="H51" s="39"/>
    </row>
    <row r="52" spans="1:8" ht="10.5" customHeight="1" hidden="1">
      <c r="A52" s="47" t="s">
        <v>56</v>
      </c>
      <c r="B52" s="25">
        <v>0</v>
      </c>
      <c r="C52" s="25">
        <v>0</v>
      </c>
      <c r="D52" s="25" t="e">
        <f t="shared" si="8"/>
        <v>#DIV/0!</v>
      </c>
      <c r="E52" s="25">
        <v>0</v>
      </c>
      <c r="F52" s="25">
        <v>0</v>
      </c>
      <c r="G52" s="39" t="e">
        <f t="shared" si="10"/>
        <v>#DIV/0!</v>
      </c>
      <c r="H52" s="39">
        <f>C52-F52</f>
        <v>0</v>
      </c>
    </row>
    <row r="53" spans="1:8" ht="12.75">
      <c r="A53" s="48" t="s">
        <v>33</v>
      </c>
      <c r="B53" s="25">
        <f>B40+B41+B42+B43+B44+B45+B46+B47++B48+B49+B50+B51+B52</f>
        <v>3762.0000000000005</v>
      </c>
      <c r="C53" s="25">
        <f>C40+C41+C42+C43+C44+C45+C46+C47++C48+C49+C50+C51+C52</f>
        <v>3741.1000000000004</v>
      </c>
      <c r="D53" s="25">
        <f t="shared" si="8"/>
        <v>99.44444444444444</v>
      </c>
      <c r="E53" s="25">
        <f>E40+E41+E42+E43+E44+E45+E46+E47++E48+E49+E50+E51+E52</f>
        <v>1388.1999999999998</v>
      </c>
      <c r="F53" s="25">
        <f>F40+F41+F42+F43+F44+F45+F46+F47++F48+F49+F50+F51+F52</f>
        <v>2977.0000000000005</v>
      </c>
      <c r="G53" s="39">
        <f>C53/F53*100</f>
        <v>125.66677863621094</v>
      </c>
      <c r="H53" s="39">
        <f>C53-F53</f>
        <v>764.0999999999999</v>
      </c>
    </row>
    <row r="54" spans="1:7" ht="12.75">
      <c r="A54" s="47"/>
      <c r="G54" s="60"/>
    </row>
    <row r="55" spans="1:2" ht="12.75">
      <c r="A55" s="55" t="s">
        <v>109</v>
      </c>
      <c r="B55" s="38">
        <v>4783.4</v>
      </c>
    </row>
    <row r="56" spans="1:2" ht="12.75">
      <c r="A56" s="55" t="s">
        <v>60</v>
      </c>
      <c r="B56" s="38">
        <f>C38</f>
        <v>4161.5</v>
      </c>
    </row>
    <row r="57" spans="1:2" ht="12.75">
      <c r="A57" s="55" t="s">
        <v>61</v>
      </c>
      <c r="B57" s="38">
        <f>B55+B56</f>
        <v>8944.9</v>
      </c>
    </row>
    <row r="58" spans="1:2" ht="12.75">
      <c r="A58" s="44" t="s">
        <v>62</v>
      </c>
      <c r="B58" s="38">
        <f>C53</f>
        <v>3741.1000000000004</v>
      </c>
    </row>
    <row r="59" spans="1:2" ht="12.75">
      <c r="A59" s="44" t="s">
        <v>117</v>
      </c>
      <c r="B59" s="38">
        <f>B57-B58</f>
        <v>5203.799999999999</v>
      </c>
    </row>
  </sheetData>
  <sheetProtection/>
  <mergeCells count="9">
    <mergeCell ref="H5:H6"/>
    <mergeCell ref="G5:G6"/>
    <mergeCell ref="A2:F2"/>
    <mergeCell ref="B5:B6"/>
    <mergeCell ref="F5:F6"/>
    <mergeCell ref="E5:E6"/>
    <mergeCell ref="C5:D5"/>
    <mergeCell ref="A3:F3"/>
    <mergeCell ref="A4:D4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150" zoomScaleNormal="150" zoomScalePageLayoutView="0" workbookViewId="0" topLeftCell="A36">
      <selection activeCell="E53" sqref="E53"/>
    </sheetView>
  </sheetViews>
  <sheetFormatPr defaultColWidth="9.00390625" defaultRowHeight="12.75"/>
  <cols>
    <col min="1" max="1" width="34.625" style="33" customWidth="1"/>
    <col min="2" max="3" width="9.125" style="33" customWidth="1"/>
    <col min="4" max="4" width="9.875" style="33" customWidth="1"/>
    <col min="5" max="5" width="9.125" style="33" customWidth="1"/>
    <col min="6" max="6" width="9.625" style="33" customWidth="1"/>
    <col min="7" max="7" width="9.50390625" style="33" customWidth="1"/>
    <col min="8" max="8" width="9.125" style="33" customWidth="1"/>
    <col min="9" max="10" width="9.125" style="0" hidden="1" customWidth="1"/>
  </cols>
  <sheetData>
    <row r="1" spans="1:4" ht="12.75">
      <c r="A1" s="49" t="s">
        <v>0</v>
      </c>
      <c r="B1" s="50"/>
      <c r="C1" s="50"/>
      <c r="D1" s="50"/>
    </row>
    <row r="2" spans="1:6" ht="36" customHeight="1">
      <c r="A2" s="89" t="s">
        <v>49</v>
      </c>
      <c r="B2" s="89"/>
      <c r="C2" s="89"/>
      <c r="D2" s="89"/>
      <c r="E2" s="89"/>
      <c r="F2" s="89"/>
    </row>
    <row r="3" spans="1:6" ht="12.75" customHeight="1">
      <c r="A3" s="87" t="s">
        <v>111</v>
      </c>
      <c r="B3" s="87"/>
      <c r="C3" s="87"/>
      <c r="D3" s="87"/>
      <c r="E3" s="87"/>
      <c r="F3" s="87"/>
    </row>
    <row r="4" spans="1:4" ht="12.75">
      <c r="A4" s="88"/>
      <c r="B4" s="88"/>
      <c r="C4" s="88"/>
      <c r="D4" s="88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24.75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7" ht="12.75">
      <c r="A7" s="54">
        <v>1</v>
      </c>
      <c r="B7" s="29">
        <v>2</v>
      </c>
      <c r="C7" s="31">
        <v>3</v>
      </c>
      <c r="D7" s="31">
        <v>4</v>
      </c>
      <c r="E7" s="31">
        <v>5</v>
      </c>
      <c r="F7" s="31">
        <v>6</v>
      </c>
      <c r="G7" s="27"/>
    </row>
    <row r="8" spans="1:10" s="26" customFormat="1" ht="12.75">
      <c r="A8" s="40" t="s">
        <v>52</v>
      </c>
      <c r="B8" s="25">
        <f>B9+B12+B14+B15+B16+B17+B18+B10+B11</f>
        <v>301.4</v>
      </c>
      <c r="C8" s="25">
        <f aca="true" t="shared" si="0" ref="C8:J8">C9+C12+C14+C15+C16+C17+C18+C10+C11</f>
        <v>343.7</v>
      </c>
      <c r="D8" s="25">
        <f aca="true" t="shared" si="1" ref="D8:D16">C8/B8*100</f>
        <v>114.03450564034505</v>
      </c>
      <c r="E8" s="25">
        <f t="shared" si="0"/>
        <v>114.19999999999999</v>
      </c>
      <c r="F8" s="25">
        <f>F9+F12+F14+F15+F16+F17+F18+F10+F11</f>
        <v>489.4</v>
      </c>
      <c r="G8" s="59">
        <f aca="true" t="shared" si="2" ref="G8:G53">C8/F8*100</f>
        <v>70.22885165508787</v>
      </c>
      <c r="H8" s="59">
        <f aca="true" t="shared" si="3" ref="H8:H53">C8-F8</f>
        <v>-145.7</v>
      </c>
      <c r="I8" s="25">
        <f t="shared" si="0"/>
        <v>72.7</v>
      </c>
      <c r="J8" s="25">
        <f t="shared" si="0"/>
        <v>0</v>
      </c>
    </row>
    <row r="9" spans="1:9" ht="12.75">
      <c r="A9" s="41" t="s">
        <v>4</v>
      </c>
      <c r="B9" s="25">
        <v>124</v>
      </c>
      <c r="C9" s="25">
        <v>125.6</v>
      </c>
      <c r="D9" s="25">
        <f t="shared" si="1"/>
        <v>101.29032258064517</v>
      </c>
      <c r="E9" s="25">
        <v>37.4</v>
      </c>
      <c r="F9" s="25">
        <v>143.1</v>
      </c>
      <c r="G9" s="39">
        <f t="shared" si="2"/>
        <v>87.7707896575821</v>
      </c>
      <c r="H9" s="39">
        <f t="shared" si="3"/>
        <v>-17.5</v>
      </c>
      <c r="I9" s="6">
        <v>61.8</v>
      </c>
    </row>
    <row r="10" spans="1:9" ht="12.75" hidden="1">
      <c r="A10" s="41" t="s">
        <v>76</v>
      </c>
      <c r="B10" s="25"/>
      <c r="C10" s="25"/>
      <c r="D10" s="25" t="e">
        <f>C10/B10*100</f>
        <v>#DIV/0!</v>
      </c>
      <c r="E10" s="25"/>
      <c r="F10" s="25"/>
      <c r="G10" s="39" t="e">
        <f t="shared" si="2"/>
        <v>#DIV/0!</v>
      </c>
      <c r="H10" s="39">
        <f t="shared" si="3"/>
        <v>0</v>
      </c>
      <c r="I10" s="6"/>
    </row>
    <row r="11" spans="1:9" ht="12.75" customHeight="1" hidden="1">
      <c r="A11" s="41" t="s">
        <v>80</v>
      </c>
      <c r="B11" s="25"/>
      <c r="C11" s="25"/>
      <c r="D11" s="25" t="e">
        <f>C11/B11*100</f>
        <v>#DIV/0!</v>
      </c>
      <c r="E11" s="25"/>
      <c r="F11" s="25"/>
      <c r="G11" s="39" t="e">
        <f t="shared" si="2"/>
        <v>#DIV/0!</v>
      </c>
      <c r="H11" s="39">
        <f t="shared" si="3"/>
        <v>0</v>
      </c>
      <c r="I11" s="6"/>
    </row>
    <row r="12" spans="1:9" ht="12.75" hidden="1">
      <c r="A12" s="41" t="s">
        <v>5</v>
      </c>
      <c r="B12" s="25"/>
      <c r="C12" s="25"/>
      <c r="D12" s="25" t="e">
        <f t="shared" si="1"/>
        <v>#DIV/0!</v>
      </c>
      <c r="E12" s="25"/>
      <c r="F12" s="25"/>
      <c r="G12" s="39" t="e">
        <f t="shared" si="2"/>
        <v>#DIV/0!</v>
      </c>
      <c r="H12" s="39">
        <f t="shared" si="3"/>
        <v>0</v>
      </c>
      <c r="I12" s="6"/>
    </row>
    <row r="13" spans="1:9" ht="12.75" hidden="1">
      <c r="A13" s="41" t="s">
        <v>72</v>
      </c>
      <c r="B13" s="25"/>
      <c r="C13" s="25"/>
      <c r="D13" s="25" t="e">
        <f t="shared" si="1"/>
        <v>#DIV/0!</v>
      </c>
      <c r="E13" s="25"/>
      <c r="F13" s="25"/>
      <c r="G13" s="39" t="e">
        <f t="shared" si="2"/>
        <v>#DIV/0!</v>
      </c>
      <c r="H13" s="39">
        <f t="shared" si="3"/>
        <v>0</v>
      </c>
      <c r="I13" s="6"/>
    </row>
    <row r="14" spans="1:9" ht="20.25" customHeight="1">
      <c r="A14" s="41" t="s">
        <v>6</v>
      </c>
      <c r="B14" s="25">
        <v>3.4</v>
      </c>
      <c r="C14" s="25">
        <v>3.4</v>
      </c>
      <c r="D14" s="25">
        <f t="shared" si="1"/>
        <v>100</v>
      </c>
      <c r="E14" s="25">
        <f>C14</f>
        <v>3.4</v>
      </c>
      <c r="F14" s="25">
        <v>4.3</v>
      </c>
      <c r="G14" s="39">
        <f t="shared" si="2"/>
        <v>79.06976744186046</v>
      </c>
      <c r="H14" s="39">
        <f t="shared" si="3"/>
        <v>-0.8999999999999999</v>
      </c>
      <c r="I14" s="6">
        <v>0.5</v>
      </c>
    </row>
    <row r="15" spans="1:9" ht="12.75">
      <c r="A15" s="41" t="s">
        <v>7</v>
      </c>
      <c r="B15" s="25">
        <v>35</v>
      </c>
      <c r="C15" s="25">
        <v>75</v>
      </c>
      <c r="D15" s="25">
        <f t="shared" si="1"/>
        <v>214.28571428571428</v>
      </c>
      <c r="E15" s="25">
        <v>47.9</v>
      </c>
      <c r="F15" s="25">
        <v>7.3</v>
      </c>
      <c r="G15" s="39">
        <f t="shared" si="2"/>
        <v>1027.3972602739727</v>
      </c>
      <c r="H15" s="39">
        <f t="shared" si="3"/>
        <v>67.7</v>
      </c>
      <c r="I15" s="24"/>
    </row>
    <row r="16" spans="1:9" ht="12.75">
      <c r="A16" s="41" t="s">
        <v>8</v>
      </c>
      <c r="B16" s="25">
        <v>139</v>
      </c>
      <c r="C16" s="25">
        <v>139.7</v>
      </c>
      <c r="D16" s="25">
        <f t="shared" si="1"/>
        <v>100.50359712230215</v>
      </c>
      <c r="E16" s="25">
        <v>25.5</v>
      </c>
      <c r="F16" s="25">
        <v>334.7</v>
      </c>
      <c r="G16" s="39">
        <f t="shared" si="2"/>
        <v>41.7388706304153</v>
      </c>
      <c r="H16" s="39">
        <f t="shared" si="3"/>
        <v>-195</v>
      </c>
      <c r="I16" s="6">
        <v>7.2</v>
      </c>
    </row>
    <row r="17" spans="1:9" ht="12.75">
      <c r="A17" s="42" t="s">
        <v>9</v>
      </c>
      <c r="B17" s="25">
        <v>0</v>
      </c>
      <c r="C17" s="25">
        <v>0</v>
      </c>
      <c r="D17" s="25" t="e">
        <f>C17/B17*100</f>
        <v>#DIV/0!</v>
      </c>
      <c r="E17" s="25">
        <f>C17</f>
        <v>0</v>
      </c>
      <c r="F17" s="25">
        <v>0</v>
      </c>
      <c r="G17" s="39" t="e">
        <f t="shared" si="2"/>
        <v>#DIV/0!</v>
      </c>
      <c r="H17" s="39">
        <f t="shared" si="3"/>
        <v>0</v>
      </c>
      <c r="I17" s="6">
        <v>3.2</v>
      </c>
    </row>
    <row r="18" spans="1:9" ht="39" hidden="1">
      <c r="A18" s="43" t="s">
        <v>14</v>
      </c>
      <c r="B18" s="25">
        <v>0</v>
      </c>
      <c r="C18" s="25">
        <v>0</v>
      </c>
      <c r="D18" s="25" t="e">
        <f>C18/B18*100</f>
        <v>#DIV/0!</v>
      </c>
      <c r="E18" s="25">
        <v>0</v>
      </c>
      <c r="F18" s="25">
        <v>0</v>
      </c>
      <c r="G18" s="39" t="e">
        <f t="shared" si="2"/>
        <v>#DIV/0!</v>
      </c>
      <c r="H18" s="39">
        <f t="shared" si="3"/>
        <v>0</v>
      </c>
      <c r="I18" s="6"/>
    </row>
    <row r="19" spans="1:9" ht="12.75">
      <c r="A19" s="44" t="s">
        <v>53</v>
      </c>
      <c r="B19" s="25">
        <f>SUM(B20:B25)</f>
        <v>6.1</v>
      </c>
      <c r="C19" s="25">
        <f>SUM(C20:C25)</f>
        <v>0</v>
      </c>
      <c r="D19" s="25">
        <f>C19/B19*100</f>
        <v>0</v>
      </c>
      <c r="E19" s="25">
        <f>SUM(E20:E25)</f>
        <v>0</v>
      </c>
      <c r="F19" s="25">
        <f>SUM(F20:F25)</f>
        <v>0.9</v>
      </c>
      <c r="G19" s="39">
        <f t="shared" si="2"/>
        <v>0</v>
      </c>
      <c r="H19" s="39">
        <f t="shared" si="3"/>
        <v>-0.9</v>
      </c>
      <c r="I19" s="6">
        <f>SUM(I20:I25)</f>
        <v>67.3</v>
      </c>
    </row>
    <row r="20" spans="1:9" ht="26.25" hidden="1">
      <c r="A20" s="41" t="s">
        <v>10</v>
      </c>
      <c r="B20" s="25">
        <v>0</v>
      </c>
      <c r="C20" s="25">
        <v>0</v>
      </c>
      <c r="D20" s="25" t="e">
        <f>C20/B20*100</f>
        <v>#DIV/0!</v>
      </c>
      <c r="E20" s="25">
        <v>0</v>
      </c>
      <c r="F20" s="25">
        <v>0</v>
      </c>
      <c r="G20" s="39"/>
      <c r="H20" s="39"/>
      <c r="I20" s="6"/>
    </row>
    <row r="21" spans="1:9" ht="26.25">
      <c r="A21" s="3" t="s">
        <v>75</v>
      </c>
      <c r="B21" s="25">
        <v>6.1</v>
      </c>
      <c r="C21" s="25">
        <v>0</v>
      </c>
      <c r="D21" s="25">
        <f aca="true" t="shared" si="4" ref="D21:D26">C21/B21*100</f>
        <v>0</v>
      </c>
      <c r="E21" s="25">
        <f>C21</f>
        <v>0</v>
      </c>
      <c r="F21" s="25">
        <v>0</v>
      </c>
      <c r="G21" s="39" t="e">
        <f t="shared" si="2"/>
        <v>#DIV/0!</v>
      </c>
      <c r="H21" s="39">
        <f t="shared" si="3"/>
        <v>0</v>
      </c>
      <c r="I21" s="6">
        <v>3.1</v>
      </c>
    </row>
    <row r="22" spans="1:9" ht="12.75">
      <c r="A22" s="41" t="s">
        <v>11</v>
      </c>
      <c r="B22" s="25">
        <v>0</v>
      </c>
      <c r="C22" s="25">
        <v>0</v>
      </c>
      <c r="D22" s="25" t="e">
        <f t="shared" si="4"/>
        <v>#DIV/0!</v>
      </c>
      <c r="E22" s="25">
        <f>C22</f>
        <v>0</v>
      </c>
      <c r="F22" s="25">
        <v>0</v>
      </c>
      <c r="G22" s="39" t="e">
        <f t="shared" si="2"/>
        <v>#DIV/0!</v>
      </c>
      <c r="H22" s="39">
        <f t="shared" si="3"/>
        <v>0</v>
      </c>
      <c r="I22" s="6"/>
    </row>
    <row r="23" spans="1:9" ht="26.25">
      <c r="A23" s="41" t="s">
        <v>12</v>
      </c>
      <c r="B23" s="25">
        <v>0</v>
      </c>
      <c r="C23" s="25">
        <v>0</v>
      </c>
      <c r="D23" s="25" t="e">
        <f t="shared" si="4"/>
        <v>#DIV/0!</v>
      </c>
      <c r="E23" s="25">
        <f>C23</f>
        <v>0</v>
      </c>
      <c r="F23" s="25">
        <v>0.9</v>
      </c>
      <c r="G23" s="39">
        <f t="shared" si="2"/>
        <v>0</v>
      </c>
      <c r="H23" s="39">
        <f t="shared" si="3"/>
        <v>-0.9</v>
      </c>
      <c r="I23" s="6"/>
    </row>
    <row r="24" spans="1:9" ht="12.75">
      <c r="A24" s="41" t="s">
        <v>13</v>
      </c>
      <c r="B24" s="25">
        <v>0</v>
      </c>
      <c r="C24" s="25">
        <v>0</v>
      </c>
      <c r="D24" s="25" t="e">
        <f t="shared" si="4"/>
        <v>#DIV/0!</v>
      </c>
      <c r="E24" s="25">
        <f>C24</f>
        <v>0</v>
      </c>
      <c r="F24" s="25">
        <v>0</v>
      </c>
      <c r="G24" s="39" t="e">
        <f t="shared" si="2"/>
        <v>#DIV/0!</v>
      </c>
      <c r="H24" s="39">
        <f t="shared" si="3"/>
        <v>0</v>
      </c>
      <c r="I24" s="6">
        <v>64.2</v>
      </c>
    </row>
    <row r="25" spans="1:9" ht="26.25">
      <c r="A25" s="43" t="s">
        <v>41</v>
      </c>
      <c r="B25" s="25">
        <v>0</v>
      </c>
      <c r="C25" s="25">
        <v>0</v>
      </c>
      <c r="D25" s="25" t="e">
        <f t="shared" si="4"/>
        <v>#DIV/0!</v>
      </c>
      <c r="E25" s="25">
        <f>C25</f>
        <v>0</v>
      </c>
      <c r="F25" s="25">
        <v>0</v>
      </c>
      <c r="G25" s="39" t="e">
        <f t="shared" si="2"/>
        <v>#DIV/0!</v>
      </c>
      <c r="H25" s="39">
        <f t="shared" si="3"/>
        <v>0</v>
      </c>
      <c r="I25" s="6"/>
    </row>
    <row r="26" spans="1:9" ht="12.75">
      <c r="A26" s="44" t="s">
        <v>15</v>
      </c>
      <c r="B26" s="25">
        <f>B8+B19</f>
        <v>307.5</v>
      </c>
      <c r="C26" s="25">
        <f>C8+C19</f>
        <v>343.7</v>
      </c>
      <c r="D26" s="25">
        <f t="shared" si="4"/>
        <v>111.77235772357723</v>
      </c>
      <c r="E26" s="25">
        <f>E8+E19</f>
        <v>114.19999999999999</v>
      </c>
      <c r="F26" s="25">
        <f>F8+F19</f>
        <v>490.29999999999995</v>
      </c>
      <c r="G26" s="39">
        <f t="shared" si="2"/>
        <v>70.09993881297166</v>
      </c>
      <c r="H26" s="39">
        <f t="shared" si="3"/>
        <v>-146.59999999999997</v>
      </c>
      <c r="I26" s="6">
        <f>I8+I19</f>
        <v>140</v>
      </c>
    </row>
    <row r="27" spans="1:9" ht="26.25">
      <c r="A27" s="42" t="s">
        <v>36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39"/>
      <c r="H27" s="39"/>
      <c r="I27" s="6">
        <v>0</v>
      </c>
    </row>
    <row r="28" spans="1:9" ht="12.75">
      <c r="A28" s="44" t="s">
        <v>16</v>
      </c>
      <c r="B28" s="25">
        <f>B26+B27</f>
        <v>307.5</v>
      </c>
      <c r="C28" s="25">
        <f>C26+C27</f>
        <v>343.7</v>
      </c>
      <c r="D28" s="25">
        <f>C28/B28*100</f>
        <v>111.77235772357723</v>
      </c>
      <c r="E28" s="25">
        <f>E26+E27</f>
        <v>114.19999999999999</v>
      </c>
      <c r="F28" s="25">
        <f>F26+F27</f>
        <v>490.29999999999995</v>
      </c>
      <c r="G28" s="39">
        <f t="shared" si="2"/>
        <v>70.09993881297166</v>
      </c>
      <c r="H28" s="39">
        <f t="shared" si="3"/>
        <v>-146.59999999999997</v>
      </c>
      <c r="I28" s="6">
        <f>I26</f>
        <v>140</v>
      </c>
    </row>
    <row r="29" spans="1:9" ht="12.75">
      <c r="A29" s="41" t="s">
        <v>17</v>
      </c>
      <c r="B29" s="25">
        <v>75.1</v>
      </c>
      <c r="C29" s="25">
        <v>75.1</v>
      </c>
      <c r="D29" s="25">
        <f>C29/B29*100</f>
        <v>100</v>
      </c>
      <c r="E29" s="25">
        <v>40.9</v>
      </c>
      <c r="F29" s="25">
        <v>48.3</v>
      </c>
      <c r="G29" s="39">
        <f t="shared" si="2"/>
        <v>155.48654244306417</v>
      </c>
      <c r="H29" s="39">
        <f t="shared" si="3"/>
        <v>26.799999999999997</v>
      </c>
      <c r="I29" s="6">
        <v>33</v>
      </c>
    </row>
    <row r="30" spans="1:9" ht="26.25">
      <c r="A30" s="67" t="s">
        <v>18</v>
      </c>
      <c r="B30" s="25">
        <v>420.2</v>
      </c>
      <c r="C30" s="25">
        <v>420.2</v>
      </c>
      <c r="D30" s="25">
        <f>C30/B30*100</f>
        <v>100</v>
      </c>
      <c r="E30" s="25">
        <v>140.1</v>
      </c>
      <c r="F30" s="25">
        <v>469.3</v>
      </c>
      <c r="G30" s="39">
        <f t="shared" si="2"/>
        <v>89.53760920519923</v>
      </c>
      <c r="H30" s="39">
        <f t="shared" si="3"/>
        <v>-49.10000000000002</v>
      </c>
      <c r="I30" s="6">
        <v>586.7</v>
      </c>
    </row>
    <row r="31" spans="1:9" ht="12.75">
      <c r="A31" s="41" t="s">
        <v>40</v>
      </c>
      <c r="B31" s="57">
        <v>482.5</v>
      </c>
      <c r="C31" s="25">
        <v>482.5</v>
      </c>
      <c r="D31" s="25">
        <f>C31/B31*100</f>
        <v>100</v>
      </c>
      <c r="E31" s="25">
        <v>228.3</v>
      </c>
      <c r="F31" s="25">
        <v>319.4</v>
      </c>
      <c r="G31" s="39">
        <f t="shared" si="2"/>
        <v>151.0644959298685</v>
      </c>
      <c r="H31" s="39">
        <f t="shared" si="3"/>
        <v>163.10000000000002</v>
      </c>
      <c r="I31" s="6"/>
    </row>
    <row r="32" spans="1:9" ht="12.75">
      <c r="A32" s="41"/>
      <c r="B32" s="25"/>
      <c r="C32" s="25"/>
      <c r="D32" s="25"/>
      <c r="E32" s="25"/>
      <c r="F32" s="25"/>
      <c r="G32" s="39"/>
      <c r="H32" s="39"/>
      <c r="I32" s="6"/>
    </row>
    <row r="33" spans="1:9" ht="12.75">
      <c r="A33" s="41" t="s">
        <v>57</v>
      </c>
      <c r="B33" s="25"/>
      <c r="C33" s="25"/>
      <c r="D33" s="25"/>
      <c r="E33" s="25"/>
      <c r="F33" s="25"/>
      <c r="G33" s="39"/>
      <c r="H33" s="39"/>
      <c r="I33" s="6">
        <v>1099.3</v>
      </c>
    </row>
    <row r="34" spans="1:9" ht="12.75">
      <c r="A34" s="41" t="s">
        <v>35</v>
      </c>
      <c r="B34" s="25">
        <f>B30+B31+B33+B29</f>
        <v>977.8000000000001</v>
      </c>
      <c r="C34" s="25">
        <f>C30+C31+C33+C29</f>
        <v>977.8000000000001</v>
      </c>
      <c r="D34" s="25">
        <f>C34/B34*100</f>
        <v>100</v>
      </c>
      <c r="E34" s="25">
        <f>E29+E30+E31+E33</f>
        <v>409.3</v>
      </c>
      <c r="F34" s="25">
        <f>F30+F31+F33+F29</f>
        <v>837</v>
      </c>
      <c r="G34" s="39">
        <f t="shared" si="2"/>
        <v>116.82198327359619</v>
      </c>
      <c r="H34" s="39">
        <f t="shared" si="3"/>
        <v>140.80000000000007</v>
      </c>
      <c r="I34" s="6">
        <f>I29+I30+I31+I33</f>
        <v>1719</v>
      </c>
    </row>
    <row r="35" spans="1:9" ht="12.75">
      <c r="A35" s="41" t="s">
        <v>68</v>
      </c>
      <c r="B35" s="25">
        <v>0</v>
      </c>
      <c r="C35" s="25">
        <v>0</v>
      </c>
      <c r="D35" s="25" t="e">
        <f>C35/B35*100</f>
        <v>#DIV/0!</v>
      </c>
      <c r="E35" s="25">
        <v>0</v>
      </c>
      <c r="F35" s="25">
        <v>0</v>
      </c>
      <c r="G35" s="39" t="e">
        <f t="shared" si="2"/>
        <v>#DIV/0!</v>
      </c>
      <c r="H35" s="39">
        <f t="shared" si="3"/>
        <v>0</v>
      </c>
      <c r="I35" s="6"/>
    </row>
    <row r="36" spans="1:9" ht="12.75">
      <c r="A36" s="41"/>
      <c r="B36" s="25"/>
      <c r="C36" s="25"/>
      <c r="D36" s="25"/>
      <c r="E36" s="25"/>
      <c r="F36" s="25"/>
      <c r="G36" s="39"/>
      <c r="H36" s="39"/>
      <c r="I36" s="6"/>
    </row>
    <row r="37" spans="1:9" ht="12.75">
      <c r="A37" s="41"/>
      <c r="B37" s="25"/>
      <c r="C37" s="25"/>
      <c r="D37" s="25"/>
      <c r="E37" s="25"/>
      <c r="F37" s="25"/>
      <c r="G37" s="39"/>
      <c r="H37" s="39">
        <f t="shared" si="3"/>
        <v>0</v>
      </c>
      <c r="I37" s="6"/>
    </row>
    <row r="38" spans="1:9" ht="12.75">
      <c r="A38" s="44" t="s">
        <v>23</v>
      </c>
      <c r="B38" s="25">
        <f>B28+B34</f>
        <v>1285.3000000000002</v>
      </c>
      <c r="C38" s="25">
        <f>C28+C34+C35</f>
        <v>1321.5</v>
      </c>
      <c r="D38" s="25">
        <f>C38/B38*100</f>
        <v>102.81646308254881</v>
      </c>
      <c r="E38" s="25">
        <f>E28+E34+E35</f>
        <v>523.5</v>
      </c>
      <c r="F38" s="25">
        <f>F28+F34+F35</f>
        <v>1327.3</v>
      </c>
      <c r="G38" s="39">
        <f t="shared" si="2"/>
        <v>99.56302267761622</v>
      </c>
      <c r="H38" s="39">
        <f t="shared" si="3"/>
        <v>-5.7999999999999545</v>
      </c>
      <c r="I38" s="6">
        <f>I28+I34</f>
        <v>1859</v>
      </c>
    </row>
    <row r="39" spans="1:9" ht="12.75">
      <c r="A39" s="45" t="s">
        <v>24</v>
      </c>
      <c r="B39" s="25"/>
      <c r="C39" s="25"/>
      <c r="D39" s="25"/>
      <c r="E39" s="25"/>
      <c r="F39" s="25"/>
      <c r="G39" s="39"/>
      <c r="H39" s="39"/>
      <c r="I39" s="6"/>
    </row>
    <row r="40" spans="1:9" ht="12.75">
      <c r="A40" s="46" t="s">
        <v>51</v>
      </c>
      <c r="B40" s="25">
        <v>785</v>
      </c>
      <c r="C40" s="25">
        <v>783.4</v>
      </c>
      <c r="D40" s="25">
        <f>C40/B40*100</f>
        <v>99.79617834394904</v>
      </c>
      <c r="E40" s="25">
        <v>307.8</v>
      </c>
      <c r="F40" s="25">
        <v>956.6</v>
      </c>
      <c r="G40" s="39">
        <f t="shared" si="2"/>
        <v>81.89420865565545</v>
      </c>
      <c r="H40" s="39">
        <f t="shared" si="3"/>
        <v>-173.20000000000005</v>
      </c>
      <c r="I40" s="6">
        <v>383.5</v>
      </c>
    </row>
    <row r="41" spans="1:9" ht="12.75">
      <c r="A41" s="47" t="s">
        <v>25</v>
      </c>
      <c r="B41" s="25">
        <v>75.1</v>
      </c>
      <c r="C41" s="25">
        <v>75.1</v>
      </c>
      <c r="D41" s="25">
        <f>C41/B41*100</f>
        <v>100</v>
      </c>
      <c r="E41" s="25">
        <v>40.9</v>
      </c>
      <c r="F41" s="25">
        <v>48.3</v>
      </c>
      <c r="G41" s="39">
        <f t="shared" si="2"/>
        <v>155.48654244306417</v>
      </c>
      <c r="H41" s="39">
        <f t="shared" si="3"/>
        <v>26.799999999999997</v>
      </c>
      <c r="I41" s="6"/>
    </row>
    <row r="42" spans="1:9" ht="12.75" customHeight="1">
      <c r="A42" s="47" t="s">
        <v>26</v>
      </c>
      <c r="B42" s="25">
        <v>0</v>
      </c>
      <c r="C42" s="25">
        <v>0</v>
      </c>
      <c r="D42" s="25" t="e">
        <f aca="true" t="shared" si="5" ref="D42:D51">C42/B42*100</f>
        <v>#DIV/0!</v>
      </c>
      <c r="E42" s="25">
        <f aca="true" t="shared" si="6" ref="E42:E48">C42</f>
        <v>0</v>
      </c>
      <c r="F42" s="25">
        <v>0</v>
      </c>
      <c r="G42" s="39" t="e">
        <f t="shared" si="2"/>
        <v>#DIV/0!</v>
      </c>
      <c r="H42" s="39">
        <f t="shared" si="3"/>
        <v>0</v>
      </c>
      <c r="I42" s="6"/>
    </row>
    <row r="43" spans="1:9" ht="12.75">
      <c r="A43" s="47" t="s">
        <v>27</v>
      </c>
      <c r="B43" s="25">
        <v>912</v>
      </c>
      <c r="C43" s="25">
        <v>910.2</v>
      </c>
      <c r="D43" s="25">
        <f t="shared" si="5"/>
        <v>99.80263157894737</v>
      </c>
      <c r="E43" s="25">
        <v>186.5</v>
      </c>
      <c r="F43" s="25">
        <v>559.9</v>
      </c>
      <c r="G43" s="39">
        <f t="shared" si="2"/>
        <v>162.5647437042329</v>
      </c>
      <c r="H43" s="39">
        <f t="shared" si="3"/>
        <v>350.30000000000007</v>
      </c>
      <c r="I43" s="6"/>
    </row>
    <row r="44" spans="1:9" ht="12.75">
      <c r="A44" s="47" t="s">
        <v>28</v>
      </c>
      <c r="B44" s="25">
        <v>89</v>
      </c>
      <c r="C44" s="25">
        <v>86.6</v>
      </c>
      <c r="D44" s="25">
        <f t="shared" si="5"/>
        <v>97.30337078651685</v>
      </c>
      <c r="E44" s="25">
        <v>26.6</v>
      </c>
      <c r="F44" s="25">
        <v>152.1</v>
      </c>
      <c r="G44" s="39">
        <f t="shared" si="2"/>
        <v>56.9362261669954</v>
      </c>
      <c r="H44" s="39">
        <f t="shared" si="3"/>
        <v>-65.5</v>
      </c>
      <c r="I44" s="6">
        <v>1079.7</v>
      </c>
    </row>
    <row r="45" spans="1:9" ht="12.75" hidden="1">
      <c r="A45" s="47" t="s">
        <v>29</v>
      </c>
      <c r="B45" s="25"/>
      <c r="C45" s="25"/>
      <c r="D45" s="25" t="e">
        <f t="shared" si="5"/>
        <v>#DIV/0!</v>
      </c>
      <c r="E45" s="25">
        <f t="shared" si="6"/>
        <v>0</v>
      </c>
      <c r="F45" s="25"/>
      <c r="G45" s="39" t="e">
        <f t="shared" si="2"/>
        <v>#DIV/0!</v>
      </c>
      <c r="H45" s="39">
        <f t="shared" si="3"/>
        <v>0</v>
      </c>
      <c r="I45" s="6"/>
    </row>
    <row r="46" spans="1:9" ht="10.5" customHeight="1" hidden="1">
      <c r="A46" s="47" t="s">
        <v>30</v>
      </c>
      <c r="B46" s="25"/>
      <c r="C46" s="25"/>
      <c r="D46" s="25" t="e">
        <f t="shared" si="5"/>
        <v>#DIV/0!</v>
      </c>
      <c r="E46" s="25">
        <f t="shared" si="6"/>
        <v>0</v>
      </c>
      <c r="F46" s="25"/>
      <c r="G46" s="39" t="e">
        <f t="shared" si="2"/>
        <v>#DIV/0!</v>
      </c>
      <c r="H46" s="39">
        <f t="shared" si="3"/>
        <v>0</v>
      </c>
      <c r="I46" s="6"/>
    </row>
    <row r="47" spans="1:9" ht="12.75">
      <c r="A47" s="47" t="s">
        <v>31</v>
      </c>
      <c r="B47" s="25">
        <v>0</v>
      </c>
      <c r="C47" s="25">
        <v>0</v>
      </c>
      <c r="D47" s="25" t="e">
        <f t="shared" si="5"/>
        <v>#DIV/0!</v>
      </c>
      <c r="E47" s="25">
        <v>0</v>
      </c>
      <c r="F47" s="25">
        <v>26.7</v>
      </c>
      <c r="G47" s="39">
        <f t="shared" si="2"/>
        <v>0</v>
      </c>
      <c r="H47" s="39">
        <f t="shared" si="3"/>
        <v>-26.7</v>
      </c>
      <c r="I47" s="6">
        <v>3.1</v>
      </c>
    </row>
    <row r="48" spans="1:9" ht="12.75" hidden="1">
      <c r="A48" s="47" t="s">
        <v>66</v>
      </c>
      <c r="B48" s="25"/>
      <c r="C48" s="25"/>
      <c r="D48" s="25" t="e">
        <f t="shared" si="5"/>
        <v>#DIV/0!</v>
      </c>
      <c r="E48" s="25">
        <f t="shared" si="6"/>
        <v>0</v>
      </c>
      <c r="F48" s="25"/>
      <c r="G48" s="39" t="e">
        <f t="shared" si="2"/>
        <v>#DIV/0!</v>
      </c>
      <c r="H48" s="39">
        <f t="shared" si="3"/>
        <v>0</v>
      </c>
      <c r="I48" s="6"/>
    </row>
    <row r="49" spans="1:9" ht="12.75">
      <c r="A49" s="47" t="s">
        <v>32</v>
      </c>
      <c r="B49" s="25">
        <v>37.9</v>
      </c>
      <c r="C49" s="25">
        <v>37.9</v>
      </c>
      <c r="D49" s="25">
        <f t="shared" si="5"/>
        <v>100</v>
      </c>
      <c r="E49" s="25">
        <v>12.6</v>
      </c>
      <c r="F49" s="25">
        <v>22.5</v>
      </c>
      <c r="G49" s="39">
        <f t="shared" si="2"/>
        <v>168.44444444444443</v>
      </c>
      <c r="H49" s="39">
        <f t="shared" si="3"/>
        <v>15.399999999999999</v>
      </c>
      <c r="I49" s="6"/>
    </row>
    <row r="50" spans="1:9" ht="12.75" hidden="1">
      <c r="A50" s="47" t="s">
        <v>65</v>
      </c>
      <c r="B50" s="25">
        <v>0</v>
      </c>
      <c r="C50" s="25">
        <v>0</v>
      </c>
      <c r="D50" s="25" t="e">
        <f>C50/B50*100</f>
        <v>#DIV/0!</v>
      </c>
      <c r="E50" s="25">
        <v>0</v>
      </c>
      <c r="F50" s="25">
        <v>0</v>
      </c>
      <c r="G50" s="39" t="e">
        <f t="shared" si="2"/>
        <v>#DIV/0!</v>
      </c>
      <c r="H50" s="39">
        <f t="shared" si="3"/>
        <v>0</v>
      </c>
      <c r="I50" s="6"/>
    </row>
    <row r="51" spans="1:9" ht="9.75" customHeight="1" hidden="1">
      <c r="A51" s="47" t="s">
        <v>67</v>
      </c>
      <c r="B51" s="25">
        <v>0</v>
      </c>
      <c r="C51" s="25">
        <v>0</v>
      </c>
      <c r="D51" s="25" t="e">
        <f t="shared" si="5"/>
        <v>#DIV/0!</v>
      </c>
      <c r="E51" s="25">
        <v>0</v>
      </c>
      <c r="F51" s="25">
        <v>0</v>
      </c>
      <c r="G51" s="39" t="e">
        <f t="shared" si="2"/>
        <v>#DIV/0!</v>
      </c>
      <c r="H51" s="39">
        <f t="shared" si="3"/>
        <v>0</v>
      </c>
      <c r="I51" s="6"/>
    </row>
    <row r="52" spans="1:9" ht="16.5" customHeight="1" hidden="1">
      <c r="A52" s="47" t="s">
        <v>56</v>
      </c>
      <c r="B52" s="25">
        <v>0</v>
      </c>
      <c r="C52" s="25">
        <v>0</v>
      </c>
      <c r="D52" s="25" t="e">
        <f>C52/B52*100</f>
        <v>#DIV/0!</v>
      </c>
      <c r="E52" s="25">
        <v>0</v>
      </c>
      <c r="F52" s="25">
        <v>0</v>
      </c>
      <c r="G52" s="39" t="e">
        <f t="shared" si="2"/>
        <v>#DIV/0!</v>
      </c>
      <c r="H52" s="39">
        <f t="shared" si="3"/>
        <v>0</v>
      </c>
      <c r="I52" s="6">
        <v>50</v>
      </c>
    </row>
    <row r="53" spans="1:9" ht="12.75">
      <c r="A53" s="48" t="s">
        <v>33</v>
      </c>
      <c r="B53" s="25">
        <f>B40+B41+B42+B43+B44+B45+B46+B47+B48+B49+B50+B51+B52</f>
        <v>1899</v>
      </c>
      <c r="C53" s="25">
        <f>C40+C41+C42+C43+C44+C45+C46+C47+C48+C49+C50+C51+C52</f>
        <v>1893.2</v>
      </c>
      <c r="D53" s="25">
        <f>C53/B53*100</f>
        <v>99.69457609268036</v>
      </c>
      <c r="E53" s="25">
        <f>E40+E41+E42+E43+E44+E45+E46+E47+E48+E49+E50+E51+E52</f>
        <v>574.4000000000001</v>
      </c>
      <c r="F53" s="25">
        <f>F40+F41+F42+F43+F44+F45+F46+F47+F48+F49+F50+F51+F52</f>
        <v>1766.1</v>
      </c>
      <c r="G53" s="39">
        <f t="shared" si="2"/>
        <v>107.196647981428</v>
      </c>
      <c r="H53" s="39">
        <f t="shared" si="3"/>
        <v>127.10000000000014</v>
      </c>
      <c r="I53" s="25">
        <f>I40+I41+I42+I43+I44+I45+I46+I47+I48+I49+I50+I51+I52</f>
        <v>1516.3</v>
      </c>
    </row>
    <row r="55" spans="1:2" ht="12.75">
      <c r="A55" s="55" t="s">
        <v>108</v>
      </c>
      <c r="B55" s="59">
        <v>739</v>
      </c>
    </row>
    <row r="56" spans="1:2" ht="12.75">
      <c r="A56" s="55" t="s">
        <v>60</v>
      </c>
      <c r="B56" s="59">
        <f>C38</f>
        <v>1321.5</v>
      </c>
    </row>
    <row r="57" spans="1:2" ht="12.75">
      <c r="A57" s="55" t="s">
        <v>61</v>
      </c>
      <c r="B57" s="59">
        <f>B55+B56</f>
        <v>2060.5</v>
      </c>
    </row>
    <row r="58" spans="1:2" ht="12.75">
      <c r="A58" s="44" t="s">
        <v>62</v>
      </c>
      <c r="B58" s="59">
        <f>C53</f>
        <v>1893.2</v>
      </c>
    </row>
    <row r="59" spans="1:2" ht="12.75">
      <c r="A59" s="44" t="s">
        <v>117</v>
      </c>
      <c r="B59" s="59">
        <f>B57-B58</f>
        <v>167.29999999999995</v>
      </c>
    </row>
    <row r="60" spans="1:3" ht="12.75">
      <c r="A60" s="64"/>
      <c r="B60" s="65"/>
      <c r="C60" s="60"/>
    </row>
    <row r="61" spans="1:3" ht="12.75">
      <c r="A61" s="60"/>
      <c r="B61" s="60"/>
      <c r="C61" s="60"/>
    </row>
  </sheetData>
  <sheetProtection/>
  <mergeCells count="9">
    <mergeCell ref="H5:H6"/>
    <mergeCell ref="G5:G6"/>
    <mergeCell ref="A2:F2"/>
    <mergeCell ref="F5:F6"/>
    <mergeCell ref="C5:D5"/>
    <mergeCell ref="A4:D4"/>
    <mergeCell ref="B5:B6"/>
    <mergeCell ref="E5:E6"/>
    <mergeCell ref="A3:F3"/>
  </mergeCells>
  <printOptions/>
  <pageMargins left="0.15748031496062992" right="0.1968503937007874" top="0.15748031496062992" bottom="0.15748031496062992" header="0.15748031496062992" footer="0.1574803149606299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150" zoomScaleNormal="150" zoomScalePageLayoutView="0" workbookViewId="0" topLeftCell="A41">
      <selection activeCell="E53" sqref="E53"/>
    </sheetView>
  </sheetViews>
  <sheetFormatPr defaultColWidth="9.00390625" defaultRowHeight="12.75"/>
  <cols>
    <col min="1" max="1" width="34.625" style="33" customWidth="1"/>
    <col min="2" max="5" width="9.125" style="33" customWidth="1"/>
    <col min="6" max="6" width="10.50390625" style="33" customWidth="1"/>
    <col min="7" max="7" width="9.125" style="33" customWidth="1"/>
    <col min="8" max="8" width="10.50390625" style="33" customWidth="1"/>
    <col min="9" max="10" width="9.125" style="0" hidden="1" customWidth="1"/>
  </cols>
  <sheetData>
    <row r="1" spans="1:4" ht="12.75">
      <c r="A1" s="49" t="s">
        <v>0</v>
      </c>
      <c r="B1" s="50"/>
      <c r="C1" s="50"/>
      <c r="D1" s="50"/>
    </row>
    <row r="2" spans="1:6" ht="36" customHeight="1">
      <c r="A2" s="89" t="s">
        <v>45</v>
      </c>
      <c r="B2" s="89"/>
      <c r="C2" s="89"/>
      <c r="D2" s="89"/>
      <c r="E2" s="89"/>
      <c r="F2" s="89"/>
    </row>
    <row r="3" spans="1:6" ht="12.75" customHeight="1">
      <c r="A3" s="87" t="s">
        <v>111</v>
      </c>
      <c r="B3" s="87"/>
      <c r="C3" s="87"/>
      <c r="D3" s="87"/>
      <c r="E3" s="87"/>
      <c r="F3" s="87"/>
    </row>
    <row r="4" spans="1:4" ht="12.75">
      <c r="A4" s="88"/>
      <c r="B4" s="88"/>
      <c r="C4" s="88"/>
      <c r="D4" s="88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8" ht="24.75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</row>
    <row r="7" spans="1:7" ht="12.75">
      <c r="A7" s="54">
        <v>1</v>
      </c>
      <c r="B7" s="29">
        <v>2</v>
      </c>
      <c r="C7" s="31">
        <v>3</v>
      </c>
      <c r="D7" s="31">
        <v>4</v>
      </c>
      <c r="E7" s="31">
        <v>5</v>
      </c>
      <c r="F7" s="31">
        <v>6</v>
      </c>
      <c r="G7" s="27"/>
    </row>
    <row r="8" spans="1:9" ht="12.75">
      <c r="A8" s="40" t="s">
        <v>52</v>
      </c>
      <c r="B8" s="25">
        <f>B9+B12+B14+B15+B16+B17+B18+B10+B11</f>
        <v>313</v>
      </c>
      <c r="C8" s="25">
        <f>C9+C12+C14+C15+C16+C17+C18+C10+C11</f>
        <v>319.8</v>
      </c>
      <c r="D8" s="25">
        <f aca="true" t="shared" si="0" ref="D8:D18">C8/B8*100</f>
        <v>102.17252396166134</v>
      </c>
      <c r="E8" s="25">
        <f>E9+E12+E14+E15+E16+E17+E18+E10+E11</f>
        <v>89.8</v>
      </c>
      <c r="F8" s="25">
        <f>F9+F12+F14+F15+F16+F17+F18+F10+F11</f>
        <v>406.7</v>
      </c>
      <c r="G8" s="59">
        <f aca="true" t="shared" si="1" ref="G8:G18">C8/F8*100</f>
        <v>78.63289894270962</v>
      </c>
      <c r="H8" s="59">
        <f aca="true" t="shared" si="2" ref="H8:H53">C8-F8</f>
        <v>-86.89999999999998</v>
      </c>
      <c r="I8" s="6">
        <f>I9+I12+I14+I15+I16+I17+I18</f>
        <v>91.2</v>
      </c>
    </row>
    <row r="9" spans="1:9" ht="12.75">
      <c r="A9" s="41" t="s">
        <v>4</v>
      </c>
      <c r="B9" s="25">
        <v>117</v>
      </c>
      <c r="C9" s="25">
        <v>123.8</v>
      </c>
      <c r="D9" s="25">
        <f t="shared" si="0"/>
        <v>105.81196581196582</v>
      </c>
      <c r="E9" s="25">
        <v>46.2</v>
      </c>
      <c r="F9" s="25">
        <v>90.3</v>
      </c>
      <c r="G9" s="39">
        <f t="shared" si="1"/>
        <v>137.0985603543743</v>
      </c>
      <c r="H9" s="39">
        <f t="shared" si="2"/>
        <v>33.5</v>
      </c>
      <c r="I9" s="6">
        <v>79.6</v>
      </c>
    </row>
    <row r="10" spans="1:9" ht="12.75" hidden="1">
      <c r="A10" s="41" t="s">
        <v>76</v>
      </c>
      <c r="B10" s="25"/>
      <c r="C10" s="25"/>
      <c r="D10" s="25" t="e">
        <f t="shared" si="0"/>
        <v>#DIV/0!</v>
      </c>
      <c r="E10" s="25">
        <f aca="true" t="shared" si="3" ref="E10:E17">C10</f>
        <v>0</v>
      </c>
      <c r="F10" s="25"/>
      <c r="G10" s="39" t="e">
        <f t="shared" si="1"/>
        <v>#DIV/0!</v>
      </c>
      <c r="H10" s="39">
        <f t="shared" si="2"/>
        <v>0</v>
      </c>
      <c r="I10" s="6"/>
    </row>
    <row r="11" spans="1:9" ht="12.75" customHeight="1" hidden="1">
      <c r="A11" s="41" t="s">
        <v>80</v>
      </c>
      <c r="B11" s="25"/>
      <c r="C11" s="25"/>
      <c r="D11" s="25" t="e">
        <f t="shared" si="0"/>
        <v>#DIV/0!</v>
      </c>
      <c r="E11" s="25">
        <f t="shared" si="3"/>
        <v>0</v>
      </c>
      <c r="F11" s="25"/>
      <c r="G11" s="39" t="e">
        <f t="shared" si="1"/>
        <v>#DIV/0!</v>
      </c>
      <c r="H11" s="39">
        <f t="shared" si="2"/>
        <v>0</v>
      </c>
      <c r="I11" s="6"/>
    </row>
    <row r="12" spans="1:9" ht="12.75" hidden="1">
      <c r="A12" s="41" t="s">
        <v>5</v>
      </c>
      <c r="B12" s="25"/>
      <c r="C12" s="25"/>
      <c r="D12" s="25" t="e">
        <f t="shared" si="0"/>
        <v>#DIV/0!</v>
      </c>
      <c r="E12" s="25">
        <f t="shared" si="3"/>
        <v>0</v>
      </c>
      <c r="F12" s="25"/>
      <c r="G12" s="39" t="e">
        <f t="shared" si="1"/>
        <v>#DIV/0!</v>
      </c>
      <c r="H12" s="39">
        <f t="shared" si="2"/>
        <v>0</v>
      </c>
      <c r="I12" s="6"/>
    </row>
    <row r="13" spans="1:9" ht="12.75" hidden="1">
      <c r="A13" s="41" t="s">
        <v>72</v>
      </c>
      <c r="B13" s="25"/>
      <c r="C13" s="25"/>
      <c r="D13" s="25">
        <v>0</v>
      </c>
      <c r="E13" s="25">
        <f t="shared" si="3"/>
        <v>0</v>
      </c>
      <c r="F13" s="25"/>
      <c r="G13" s="39" t="e">
        <f t="shared" si="1"/>
        <v>#DIV/0!</v>
      </c>
      <c r="H13" s="39">
        <f t="shared" si="2"/>
        <v>0</v>
      </c>
      <c r="I13" s="6"/>
    </row>
    <row r="14" spans="1:9" ht="15" customHeight="1">
      <c r="A14" s="41" t="s">
        <v>6</v>
      </c>
      <c r="B14" s="25">
        <v>30.5</v>
      </c>
      <c r="C14" s="25">
        <v>30.5</v>
      </c>
      <c r="D14" s="25">
        <f t="shared" si="0"/>
        <v>100</v>
      </c>
      <c r="E14" s="25">
        <f t="shared" si="3"/>
        <v>30.5</v>
      </c>
      <c r="F14" s="25">
        <v>177</v>
      </c>
      <c r="G14" s="39">
        <f t="shared" si="1"/>
        <v>17.231638418079097</v>
      </c>
      <c r="H14" s="39">
        <f t="shared" si="2"/>
        <v>-146.5</v>
      </c>
      <c r="I14" s="6"/>
    </row>
    <row r="15" spans="1:9" ht="11.25" customHeight="1">
      <c r="A15" s="41" t="s">
        <v>7</v>
      </c>
      <c r="B15" s="25">
        <v>12.5</v>
      </c>
      <c r="C15" s="25">
        <v>11.9</v>
      </c>
      <c r="D15" s="25">
        <f t="shared" si="0"/>
        <v>95.2</v>
      </c>
      <c r="E15" s="25">
        <v>0.6</v>
      </c>
      <c r="F15" s="25">
        <v>-1.1</v>
      </c>
      <c r="G15" s="39">
        <f t="shared" si="1"/>
        <v>-1081.8181818181818</v>
      </c>
      <c r="H15" s="39">
        <f t="shared" si="2"/>
        <v>13</v>
      </c>
      <c r="I15" s="6"/>
    </row>
    <row r="16" spans="1:9" ht="12.75">
      <c r="A16" s="41" t="s">
        <v>8</v>
      </c>
      <c r="B16" s="25">
        <v>153</v>
      </c>
      <c r="C16" s="25">
        <v>153.6</v>
      </c>
      <c r="D16" s="25">
        <f t="shared" si="0"/>
        <v>100.3921568627451</v>
      </c>
      <c r="E16" s="25">
        <v>12.5</v>
      </c>
      <c r="F16" s="25">
        <v>140.5</v>
      </c>
      <c r="G16" s="39">
        <f t="shared" si="1"/>
        <v>109.3238434163701</v>
      </c>
      <c r="H16" s="39">
        <f t="shared" si="2"/>
        <v>13.099999999999994</v>
      </c>
      <c r="I16" s="6">
        <v>7.4</v>
      </c>
    </row>
    <row r="17" spans="1:9" ht="12.75">
      <c r="A17" s="42" t="s">
        <v>9</v>
      </c>
      <c r="B17" s="25">
        <v>0</v>
      </c>
      <c r="C17" s="25">
        <v>0</v>
      </c>
      <c r="D17" s="25" t="e">
        <f t="shared" si="0"/>
        <v>#DIV/0!</v>
      </c>
      <c r="E17" s="25">
        <f t="shared" si="3"/>
        <v>0</v>
      </c>
      <c r="F17" s="25">
        <v>0</v>
      </c>
      <c r="G17" s="39" t="e">
        <f t="shared" si="1"/>
        <v>#DIV/0!</v>
      </c>
      <c r="H17" s="39">
        <f t="shared" si="2"/>
        <v>0</v>
      </c>
      <c r="I17" s="6">
        <v>4.2</v>
      </c>
    </row>
    <row r="18" spans="1:9" ht="39" hidden="1">
      <c r="A18" s="43" t="s">
        <v>14</v>
      </c>
      <c r="B18" s="25">
        <v>0</v>
      </c>
      <c r="C18" s="25">
        <v>0</v>
      </c>
      <c r="D18" s="25" t="e">
        <f t="shared" si="0"/>
        <v>#DIV/0!</v>
      </c>
      <c r="E18" s="25">
        <v>0</v>
      </c>
      <c r="F18" s="25">
        <v>0</v>
      </c>
      <c r="G18" s="39" t="e">
        <f t="shared" si="1"/>
        <v>#DIV/0!</v>
      </c>
      <c r="H18" s="39">
        <f t="shared" si="2"/>
        <v>0</v>
      </c>
      <c r="I18" s="6"/>
    </row>
    <row r="19" spans="1:10" ht="12.75">
      <c r="A19" s="44" t="s">
        <v>53</v>
      </c>
      <c r="B19" s="25">
        <f>B20+B21+B22+B23+B24+B25</f>
        <v>0</v>
      </c>
      <c r="C19" s="25">
        <f aca="true" t="shared" si="4" ref="C19:J19">C20+C21+C22+C23+C24+C25</f>
        <v>0</v>
      </c>
      <c r="D19" s="25" t="e">
        <f t="shared" si="4"/>
        <v>#DIV/0!</v>
      </c>
      <c r="E19" s="25">
        <f t="shared" si="4"/>
        <v>0</v>
      </c>
      <c r="F19" s="25">
        <f>F20+F21+F22+F23+F24+F25</f>
        <v>118.3</v>
      </c>
      <c r="G19" s="25" t="e">
        <f t="shared" si="4"/>
        <v>#DIV/0!</v>
      </c>
      <c r="H19" s="39">
        <f t="shared" si="2"/>
        <v>-118.3</v>
      </c>
      <c r="I19" s="25">
        <f t="shared" si="4"/>
        <v>10.2</v>
      </c>
      <c r="J19" s="25">
        <f t="shared" si="4"/>
        <v>0</v>
      </c>
    </row>
    <row r="20" spans="1:9" ht="26.25" hidden="1">
      <c r="A20" s="41" t="s">
        <v>10</v>
      </c>
      <c r="B20" s="25">
        <v>0</v>
      </c>
      <c r="C20" s="25"/>
      <c r="D20" s="25">
        <v>0</v>
      </c>
      <c r="E20" s="25"/>
      <c r="F20" s="25"/>
      <c r="G20" s="39"/>
      <c r="H20" s="39"/>
      <c r="I20" s="6"/>
    </row>
    <row r="21" spans="1:9" ht="26.25">
      <c r="A21" s="3" t="s">
        <v>75</v>
      </c>
      <c r="B21" s="25">
        <v>0</v>
      </c>
      <c r="C21" s="25">
        <v>0</v>
      </c>
      <c r="D21" s="25" t="e">
        <f>C21/B21*100</f>
        <v>#DIV/0!</v>
      </c>
      <c r="E21" s="25">
        <f>C21</f>
        <v>0</v>
      </c>
      <c r="F21" s="25">
        <v>0</v>
      </c>
      <c r="G21" s="39" t="e">
        <f aca="true" t="shared" si="5" ref="G21:G27">C21/F21*100</f>
        <v>#DIV/0!</v>
      </c>
      <c r="H21" s="39">
        <f t="shared" si="2"/>
        <v>0</v>
      </c>
      <c r="I21" s="6">
        <v>7.6</v>
      </c>
    </row>
    <row r="22" spans="1:9" ht="12.75">
      <c r="A22" s="41" t="s">
        <v>11</v>
      </c>
      <c r="B22" s="25">
        <v>0</v>
      </c>
      <c r="C22" s="25">
        <v>0</v>
      </c>
      <c r="D22" s="25" t="e">
        <f>C22/B22*100</f>
        <v>#DIV/0!</v>
      </c>
      <c r="E22" s="25">
        <f>C22</f>
        <v>0</v>
      </c>
      <c r="F22" s="25">
        <v>118.3</v>
      </c>
      <c r="G22" s="39">
        <f t="shared" si="5"/>
        <v>0</v>
      </c>
      <c r="H22" s="39">
        <f t="shared" si="2"/>
        <v>-118.3</v>
      </c>
      <c r="I22" s="6"/>
    </row>
    <row r="23" spans="1:9" ht="26.25" hidden="1">
      <c r="A23" s="41" t="s">
        <v>12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39">
        <v>0</v>
      </c>
      <c r="H23" s="39">
        <f t="shared" si="2"/>
        <v>0</v>
      </c>
      <c r="I23" s="6"/>
    </row>
    <row r="24" spans="1:9" ht="12.75" hidden="1">
      <c r="A24" s="41" t="s">
        <v>13</v>
      </c>
      <c r="B24" s="25">
        <v>0</v>
      </c>
      <c r="C24" s="25">
        <v>0</v>
      </c>
      <c r="D24" s="25" t="e">
        <f>C24/B24*100</f>
        <v>#DIV/0!</v>
      </c>
      <c r="E24" s="25">
        <v>0</v>
      </c>
      <c r="F24" s="25">
        <v>0</v>
      </c>
      <c r="G24" s="39" t="e">
        <f t="shared" si="5"/>
        <v>#DIV/0!</v>
      </c>
      <c r="H24" s="39">
        <f t="shared" si="2"/>
        <v>0</v>
      </c>
      <c r="I24" s="6">
        <v>2.6</v>
      </c>
    </row>
    <row r="25" spans="1:9" ht="6" customHeight="1" hidden="1">
      <c r="A25" s="43" t="s">
        <v>41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39">
        <v>0</v>
      </c>
      <c r="H25" s="39">
        <f t="shared" si="2"/>
        <v>0</v>
      </c>
      <c r="I25" s="6"/>
    </row>
    <row r="26" spans="1:9" ht="12.75">
      <c r="A26" s="44" t="s">
        <v>15</v>
      </c>
      <c r="B26" s="25">
        <f>B8+B19</f>
        <v>313</v>
      </c>
      <c r="C26" s="25">
        <f>C8+C19</f>
        <v>319.8</v>
      </c>
      <c r="D26" s="25">
        <f>C26/B26*100</f>
        <v>102.17252396166134</v>
      </c>
      <c r="E26" s="25">
        <f>E8+E19</f>
        <v>89.8</v>
      </c>
      <c r="F26" s="25">
        <f>F8+F19</f>
        <v>525</v>
      </c>
      <c r="G26" s="39">
        <f t="shared" si="5"/>
        <v>60.91428571428572</v>
      </c>
      <c r="H26" s="39">
        <f t="shared" si="2"/>
        <v>-205.2</v>
      </c>
      <c r="I26" s="6">
        <f>I8+I19</f>
        <v>101.4</v>
      </c>
    </row>
    <row r="27" spans="1:9" ht="26.25">
      <c r="A27" s="42" t="s">
        <v>36</v>
      </c>
      <c r="B27" s="25">
        <v>0</v>
      </c>
      <c r="C27" s="25">
        <v>0</v>
      </c>
      <c r="D27" s="25">
        <v>0</v>
      </c>
      <c r="E27" s="25">
        <f>C27</f>
        <v>0</v>
      </c>
      <c r="F27" s="25">
        <v>0</v>
      </c>
      <c r="G27" s="39" t="e">
        <f t="shared" si="5"/>
        <v>#DIV/0!</v>
      </c>
      <c r="H27" s="39">
        <f t="shared" si="2"/>
        <v>0</v>
      </c>
      <c r="I27" s="6">
        <v>0</v>
      </c>
    </row>
    <row r="28" spans="1:9" ht="12.75">
      <c r="A28" s="44" t="s">
        <v>38</v>
      </c>
      <c r="B28" s="25">
        <f>B26</f>
        <v>313</v>
      </c>
      <c r="C28" s="25">
        <f>C26</f>
        <v>319.8</v>
      </c>
      <c r="D28" s="25">
        <f aca="true" t="shared" si="6" ref="D28:D35">C28/B28*100</f>
        <v>102.17252396166134</v>
      </c>
      <c r="E28" s="25">
        <f>E26</f>
        <v>89.8</v>
      </c>
      <c r="F28" s="25">
        <f>F26</f>
        <v>525</v>
      </c>
      <c r="G28" s="39">
        <f>C28/F28*100</f>
        <v>60.91428571428572</v>
      </c>
      <c r="H28" s="39">
        <f t="shared" si="2"/>
        <v>-205.2</v>
      </c>
      <c r="I28" s="6">
        <f>I26</f>
        <v>101.4</v>
      </c>
    </row>
    <row r="29" spans="1:9" ht="12.75">
      <c r="A29" s="41" t="s">
        <v>17</v>
      </c>
      <c r="B29" s="25">
        <v>24.1</v>
      </c>
      <c r="C29" s="25">
        <v>24.1</v>
      </c>
      <c r="D29" s="25">
        <f t="shared" si="6"/>
        <v>100</v>
      </c>
      <c r="E29" s="25">
        <v>8.7</v>
      </c>
      <c r="F29" s="25">
        <v>25.1</v>
      </c>
      <c r="G29" s="39">
        <f>C29/F29*100</f>
        <v>96.01593625498009</v>
      </c>
      <c r="H29" s="39">
        <f t="shared" si="2"/>
        <v>-1</v>
      </c>
      <c r="I29" s="6">
        <v>33</v>
      </c>
    </row>
    <row r="30" spans="1:9" ht="26.25">
      <c r="A30" s="67" t="s">
        <v>18</v>
      </c>
      <c r="B30" s="25">
        <v>442.4</v>
      </c>
      <c r="C30" s="25">
        <v>442.4</v>
      </c>
      <c r="D30" s="25">
        <f t="shared" si="6"/>
        <v>100</v>
      </c>
      <c r="E30" s="25">
        <v>147.5</v>
      </c>
      <c r="F30" s="25">
        <v>402.6</v>
      </c>
      <c r="G30" s="39">
        <f>C30/F30*100</f>
        <v>109.88574267262791</v>
      </c>
      <c r="H30" s="39">
        <f t="shared" si="2"/>
        <v>39.799999999999955</v>
      </c>
      <c r="I30" s="6">
        <v>190</v>
      </c>
    </row>
    <row r="31" spans="1:9" ht="12.75">
      <c r="A31" s="41" t="s">
        <v>40</v>
      </c>
      <c r="B31" s="25">
        <v>394.3</v>
      </c>
      <c r="C31" s="25">
        <v>394.3</v>
      </c>
      <c r="D31" s="25">
        <f t="shared" si="6"/>
        <v>100</v>
      </c>
      <c r="E31" s="25">
        <v>89.8</v>
      </c>
      <c r="F31" s="25">
        <v>134.1</v>
      </c>
      <c r="G31" s="39">
        <f>C31/F31*100</f>
        <v>294.034302759135</v>
      </c>
      <c r="H31" s="39">
        <f t="shared" si="2"/>
        <v>260.20000000000005</v>
      </c>
      <c r="I31" s="6"/>
    </row>
    <row r="32" spans="1:9" ht="12.75">
      <c r="A32" s="41"/>
      <c r="B32" s="25"/>
      <c r="C32" s="25"/>
      <c r="D32" s="25"/>
      <c r="E32" s="25"/>
      <c r="F32" s="25"/>
      <c r="G32" s="39"/>
      <c r="H32" s="39"/>
      <c r="I32" s="6"/>
    </row>
    <row r="33" spans="1:9" ht="12.75">
      <c r="A33" s="41" t="s">
        <v>57</v>
      </c>
      <c r="B33" s="25">
        <v>0</v>
      </c>
      <c r="C33" s="25">
        <v>0</v>
      </c>
      <c r="D33" s="25" t="e">
        <f t="shared" si="6"/>
        <v>#DIV/0!</v>
      </c>
      <c r="E33" s="25">
        <f>C33</f>
        <v>0</v>
      </c>
      <c r="F33" s="25">
        <v>0</v>
      </c>
      <c r="G33" s="39" t="e">
        <f>C33/F33*100</f>
        <v>#DIV/0!</v>
      </c>
      <c r="H33" s="39">
        <f t="shared" si="2"/>
        <v>0</v>
      </c>
      <c r="I33" s="6"/>
    </row>
    <row r="34" spans="1:9" ht="12.75">
      <c r="A34" s="41" t="s">
        <v>35</v>
      </c>
      <c r="B34" s="25">
        <f>B29+B30+B31+B33</f>
        <v>860.8</v>
      </c>
      <c r="C34" s="25">
        <f>C29+C30+C31+C33</f>
        <v>860.8</v>
      </c>
      <c r="D34" s="25">
        <f t="shared" si="6"/>
        <v>100</v>
      </c>
      <c r="E34" s="25">
        <f>E29+E30+E31+E33</f>
        <v>246</v>
      </c>
      <c r="F34" s="25">
        <f>F29+F30+F31+F33</f>
        <v>561.8000000000001</v>
      </c>
      <c r="G34" s="39">
        <f>C34/F34*100</f>
        <v>153.22178711285153</v>
      </c>
      <c r="H34" s="39">
        <f t="shared" si="2"/>
        <v>298.9999999999999</v>
      </c>
      <c r="I34" s="6">
        <f>I29+I30+I31+I33</f>
        <v>223</v>
      </c>
    </row>
    <row r="35" spans="1:9" ht="12.75">
      <c r="A35" s="41" t="s">
        <v>68</v>
      </c>
      <c r="B35" s="25"/>
      <c r="C35" s="25"/>
      <c r="D35" s="25" t="e">
        <f t="shared" si="6"/>
        <v>#DIV/0!</v>
      </c>
      <c r="E35" s="25">
        <v>0</v>
      </c>
      <c r="F35" s="25"/>
      <c r="G35" s="39" t="e">
        <f>C35/F35*100</f>
        <v>#DIV/0!</v>
      </c>
      <c r="H35" s="39">
        <f t="shared" si="2"/>
        <v>0</v>
      </c>
      <c r="I35" s="6"/>
    </row>
    <row r="36" spans="1:9" ht="12.75">
      <c r="A36" s="41"/>
      <c r="B36" s="25"/>
      <c r="C36" s="25"/>
      <c r="D36" s="25"/>
      <c r="E36" s="25"/>
      <c r="F36" s="25"/>
      <c r="G36" s="39"/>
      <c r="H36" s="39"/>
      <c r="I36" s="6"/>
    </row>
    <row r="37" spans="1:9" ht="12.75">
      <c r="A37" s="41" t="s">
        <v>116</v>
      </c>
      <c r="B37" s="25">
        <v>0</v>
      </c>
      <c r="C37" s="25">
        <v>-2</v>
      </c>
      <c r="D37" s="25">
        <v>0</v>
      </c>
      <c r="E37" s="25">
        <v>-2</v>
      </c>
      <c r="F37" s="25"/>
      <c r="G37" s="39"/>
      <c r="H37" s="39"/>
      <c r="I37" s="6"/>
    </row>
    <row r="38" spans="1:9" ht="12.75">
      <c r="A38" s="44" t="s">
        <v>23</v>
      </c>
      <c r="B38" s="25">
        <f>B28+B34</f>
        <v>1173.8</v>
      </c>
      <c r="C38" s="25">
        <f>C28+C34+C35+C37</f>
        <v>1178.6</v>
      </c>
      <c r="D38" s="25">
        <f>C38/B38*100</f>
        <v>100.40892826716647</v>
      </c>
      <c r="E38" s="25">
        <f>E28+E34+E35+E37</f>
        <v>333.8</v>
      </c>
      <c r="F38" s="25">
        <f>F28+F34+F35</f>
        <v>1086.8000000000002</v>
      </c>
      <c r="G38" s="39">
        <f>C38/F38*100</f>
        <v>108.44681634155316</v>
      </c>
      <c r="H38" s="39">
        <f t="shared" si="2"/>
        <v>91.79999999999973</v>
      </c>
      <c r="I38" s="6">
        <f>I28+I34</f>
        <v>324.4</v>
      </c>
    </row>
    <row r="39" spans="1:9" ht="12.75">
      <c r="A39" s="45" t="s">
        <v>24</v>
      </c>
      <c r="B39" s="25"/>
      <c r="C39" s="25"/>
      <c r="D39" s="25"/>
      <c r="E39" s="25"/>
      <c r="F39" s="25"/>
      <c r="G39" s="39"/>
      <c r="H39" s="39"/>
      <c r="I39" s="6"/>
    </row>
    <row r="40" spans="1:9" ht="12.75">
      <c r="A40" s="46" t="s">
        <v>51</v>
      </c>
      <c r="B40" s="25">
        <v>312.4</v>
      </c>
      <c r="C40" s="25">
        <v>307.4</v>
      </c>
      <c r="D40" s="25">
        <f>C40/B40*100</f>
        <v>98.39948783610755</v>
      </c>
      <c r="E40" s="25">
        <v>118.8</v>
      </c>
      <c r="F40" s="25">
        <v>409.3</v>
      </c>
      <c r="G40" s="39">
        <f>C40/F40*100</f>
        <v>75.10383581724895</v>
      </c>
      <c r="H40" s="39">
        <f t="shared" si="2"/>
        <v>-101.90000000000003</v>
      </c>
      <c r="I40" s="6">
        <v>289.6</v>
      </c>
    </row>
    <row r="41" spans="1:9" ht="18" customHeight="1">
      <c r="A41" s="47" t="s">
        <v>25</v>
      </c>
      <c r="B41" s="25">
        <v>24.1</v>
      </c>
      <c r="C41" s="25">
        <v>24.1</v>
      </c>
      <c r="D41" s="25">
        <f aca="true" t="shared" si="7" ref="D41:D52">C41/B41*100</f>
        <v>100</v>
      </c>
      <c r="E41" s="25">
        <v>8.7</v>
      </c>
      <c r="F41" s="25">
        <v>25.1</v>
      </c>
      <c r="G41" s="39">
        <f aca="true" t="shared" si="8" ref="G41:G52">C41/F41*100</f>
        <v>96.01593625498009</v>
      </c>
      <c r="H41" s="39">
        <f t="shared" si="2"/>
        <v>-1</v>
      </c>
      <c r="I41" s="6">
        <v>12</v>
      </c>
    </row>
    <row r="42" spans="1:9" ht="24.75" customHeight="1">
      <c r="A42" s="47" t="s">
        <v>26</v>
      </c>
      <c r="B42" s="25">
        <v>0</v>
      </c>
      <c r="C42" s="25">
        <v>0</v>
      </c>
      <c r="D42" s="25" t="e">
        <f t="shared" si="7"/>
        <v>#DIV/0!</v>
      </c>
      <c r="E42" s="25">
        <f aca="true" t="shared" si="9" ref="E42:E48">C42</f>
        <v>0</v>
      </c>
      <c r="F42" s="25">
        <v>0</v>
      </c>
      <c r="G42" s="39" t="e">
        <f t="shared" si="8"/>
        <v>#DIV/0!</v>
      </c>
      <c r="H42" s="39">
        <f t="shared" si="2"/>
        <v>0</v>
      </c>
      <c r="I42" s="6"/>
    </row>
    <row r="43" spans="1:9" ht="12.75">
      <c r="A43" s="47" t="s">
        <v>27</v>
      </c>
      <c r="B43" s="25">
        <v>802.3</v>
      </c>
      <c r="C43" s="25">
        <v>798.9</v>
      </c>
      <c r="D43" s="25">
        <f>C43/B43*100</f>
        <v>99.57621837217998</v>
      </c>
      <c r="E43" s="25">
        <v>236.5</v>
      </c>
      <c r="F43" s="25">
        <v>359.3</v>
      </c>
      <c r="G43" s="39">
        <f t="shared" si="8"/>
        <v>222.349011967715</v>
      </c>
      <c r="H43" s="39">
        <f t="shared" si="2"/>
        <v>439.59999999999997</v>
      </c>
      <c r="I43" s="6"/>
    </row>
    <row r="44" spans="1:9" ht="12.75">
      <c r="A44" s="47" t="s">
        <v>28</v>
      </c>
      <c r="B44" s="25">
        <v>432</v>
      </c>
      <c r="C44" s="25">
        <v>428</v>
      </c>
      <c r="D44" s="25">
        <f t="shared" si="7"/>
        <v>99.07407407407408</v>
      </c>
      <c r="E44" s="25">
        <v>191.3</v>
      </c>
      <c r="F44" s="25">
        <v>467.6</v>
      </c>
      <c r="G44" s="39">
        <f t="shared" si="8"/>
        <v>91.5312232677502</v>
      </c>
      <c r="H44" s="39">
        <f t="shared" si="2"/>
        <v>-39.60000000000002</v>
      </c>
      <c r="I44" s="6">
        <v>61.1</v>
      </c>
    </row>
    <row r="45" spans="1:9" ht="12.75" hidden="1">
      <c r="A45" s="47" t="s">
        <v>29</v>
      </c>
      <c r="B45" s="25"/>
      <c r="C45" s="25"/>
      <c r="D45" s="25" t="e">
        <f t="shared" si="7"/>
        <v>#DIV/0!</v>
      </c>
      <c r="E45" s="25">
        <f t="shared" si="9"/>
        <v>0</v>
      </c>
      <c r="F45" s="25"/>
      <c r="G45" s="39" t="e">
        <f t="shared" si="8"/>
        <v>#DIV/0!</v>
      </c>
      <c r="H45" s="39">
        <f t="shared" si="2"/>
        <v>0</v>
      </c>
      <c r="I45" s="6"/>
    </row>
    <row r="46" spans="1:9" ht="12.75" hidden="1">
      <c r="A46" s="47" t="s">
        <v>30</v>
      </c>
      <c r="B46" s="25"/>
      <c r="C46" s="25"/>
      <c r="D46" s="25" t="e">
        <f t="shared" si="7"/>
        <v>#DIV/0!</v>
      </c>
      <c r="E46" s="25">
        <f t="shared" si="9"/>
        <v>0</v>
      </c>
      <c r="F46" s="25"/>
      <c r="G46" s="39" t="e">
        <f t="shared" si="8"/>
        <v>#DIV/0!</v>
      </c>
      <c r="H46" s="39">
        <f t="shared" si="2"/>
        <v>0</v>
      </c>
      <c r="I46" s="6"/>
    </row>
    <row r="47" spans="1:9" ht="14.25" customHeight="1">
      <c r="A47" s="47" t="s">
        <v>31</v>
      </c>
      <c r="B47" s="25">
        <v>0</v>
      </c>
      <c r="C47" s="25">
        <v>0</v>
      </c>
      <c r="D47" s="25" t="e">
        <f t="shared" si="7"/>
        <v>#DIV/0!</v>
      </c>
      <c r="E47" s="25">
        <f t="shared" si="9"/>
        <v>0</v>
      </c>
      <c r="F47" s="25">
        <v>46.5</v>
      </c>
      <c r="G47" s="39">
        <f t="shared" si="8"/>
        <v>0</v>
      </c>
      <c r="H47" s="39">
        <f t="shared" si="2"/>
        <v>-46.5</v>
      </c>
      <c r="I47" s="6"/>
    </row>
    <row r="48" spans="1:9" ht="12.75" hidden="1">
      <c r="A48" s="47" t="s">
        <v>66</v>
      </c>
      <c r="B48" s="25"/>
      <c r="C48" s="25"/>
      <c r="D48" s="25" t="e">
        <f t="shared" si="7"/>
        <v>#DIV/0!</v>
      </c>
      <c r="E48" s="25">
        <f t="shared" si="9"/>
        <v>0</v>
      </c>
      <c r="F48" s="25"/>
      <c r="G48" s="39" t="e">
        <f t="shared" si="8"/>
        <v>#DIV/0!</v>
      </c>
      <c r="H48" s="39">
        <f t="shared" si="2"/>
        <v>0</v>
      </c>
      <c r="I48" s="6"/>
    </row>
    <row r="49" spans="1:9" ht="12.75">
      <c r="A49" s="47" t="s">
        <v>32</v>
      </c>
      <c r="B49" s="25">
        <v>25.1</v>
      </c>
      <c r="C49" s="25">
        <v>25.1</v>
      </c>
      <c r="D49" s="25">
        <f t="shared" si="7"/>
        <v>100</v>
      </c>
      <c r="E49" s="25">
        <v>8.3</v>
      </c>
      <c r="F49" s="25">
        <v>29</v>
      </c>
      <c r="G49" s="39">
        <f t="shared" si="8"/>
        <v>86.55172413793105</v>
      </c>
      <c r="H49" s="39">
        <f t="shared" si="2"/>
        <v>-3.8999999999999986</v>
      </c>
      <c r="I49" s="6"/>
    </row>
    <row r="50" spans="1:9" ht="12.75" hidden="1">
      <c r="A50" s="47" t="s">
        <v>65</v>
      </c>
      <c r="B50" s="25">
        <v>0</v>
      </c>
      <c r="C50" s="25">
        <v>0</v>
      </c>
      <c r="D50" s="25" t="e">
        <f t="shared" si="7"/>
        <v>#DIV/0!</v>
      </c>
      <c r="E50" s="25">
        <v>0</v>
      </c>
      <c r="F50" s="25">
        <v>0</v>
      </c>
      <c r="G50" s="39" t="e">
        <f t="shared" si="8"/>
        <v>#DIV/0!</v>
      </c>
      <c r="H50" s="39">
        <f t="shared" si="2"/>
        <v>0</v>
      </c>
      <c r="I50" s="6"/>
    </row>
    <row r="51" spans="1:9" ht="12.75" hidden="1">
      <c r="A51" s="47" t="s">
        <v>67</v>
      </c>
      <c r="B51" s="25">
        <v>0</v>
      </c>
      <c r="C51" s="25">
        <v>0</v>
      </c>
      <c r="D51" s="25" t="e">
        <f t="shared" si="7"/>
        <v>#DIV/0!</v>
      </c>
      <c r="E51" s="25">
        <v>0</v>
      </c>
      <c r="F51" s="25">
        <v>0</v>
      </c>
      <c r="G51" s="39" t="e">
        <f t="shared" si="8"/>
        <v>#DIV/0!</v>
      </c>
      <c r="H51" s="39">
        <f t="shared" si="2"/>
        <v>0</v>
      </c>
      <c r="I51" s="6"/>
    </row>
    <row r="52" spans="1:9" ht="12.75" hidden="1">
      <c r="A52" s="47" t="s">
        <v>56</v>
      </c>
      <c r="B52" s="25">
        <v>0</v>
      </c>
      <c r="C52" s="25">
        <v>0</v>
      </c>
      <c r="D52" s="25" t="e">
        <f t="shared" si="7"/>
        <v>#DIV/0!</v>
      </c>
      <c r="E52" s="25">
        <v>0</v>
      </c>
      <c r="F52" s="25">
        <v>0</v>
      </c>
      <c r="G52" s="39" t="e">
        <f t="shared" si="8"/>
        <v>#DIV/0!</v>
      </c>
      <c r="H52" s="39">
        <f t="shared" si="2"/>
        <v>0</v>
      </c>
      <c r="I52" s="6"/>
    </row>
    <row r="53" spans="1:9" ht="12.75">
      <c r="A53" s="48" t="s">
        <v>33</v>
      </c>
      <c r="B53" s="25">
        <f>B40+B41+B42+B43+B44+B45+B46+B47+B48+B49+B50+B51+B52</f>
        <v>1595.8999999999999</v>
      </c>
      <c r="C53" s="25">
        <f>C40+C41+C42+C43+C44+C45+C46+C47+C48+C49+C50+C51+C52</f>
        <v>1583.5</v>
      </c>
      <c r="D53" s="25">
        <f>C53/B53*100</f>
        <v>99.22300896046119</v>
      </c>
      <c r="E53" s="25">
        <f>SUM(E40:E52)</f>
        <v>563.5999999999999</v>
      </c>
      <c r="F53" s="25">
        <f>F40+F41+F42+F43+F44+F45+F46+F47+F48+F49+F50+F51+F52</f>
        <v>1336.8000000000002</v>
      </c>
      <c r="G53" s="39">
        <f>C53/F53*100</f>
        <v>118.45451825254337</v>
      </c>
      <c r="H53" s="39">
        <f t="shared" si="2"/>
        <v>246.69999999999982</v>
      </c>
      <c r="I53" s="25">
        <f>I40+I41+I42+I43+I44+I45+I46+I47+I48+I49+I50+I51+I52</f>
        <v>362.70000000000005</v>
      </c>
    </row>
    <row r="55" spans="1:2" ht="12.75">
      <c r="A55" s="55" t="s">
        <v>108</v>
      </c>
      <c r="B55" s="38">
        <v>548.1</v>
      </c>
    </row>
    <row r="56" spans="1:2" ht="12.75">
      <c r="A56" s="55" t="s">
        <v>60</v>
      </c>
      <c r="B56" s="38">
        <f>C38</f>
        <v>1178.6</v>
      </c>
    </row>
    <row r="57" spans="1:2" ht="12.75">
      <c r="A57" s="55" t="s">
        <v>61</v>
      </c>
      <c r="B57" s="38">
        <f>B55+B56</f>
        <v>1726.6999999999998</v>
      </c>
    </row>
    <row r="58" spans="1:2" ht="12.75">
      <c r="A58" s="44" t="s">
        <v>62</v>
      </c>
      <c r="B58" s="38">
        <f>C53</f>
        <v>1583.5</v>
      </c>
    </row>
    <row r="59" spans="1:2" ht="12.75">
      <c r="A59" s="44" t="s">
        <v>117</v>
      </c>
      <c r="B59" s="38">
        <f>B57-B58</f>
        <v>143.19999999999982</v>
      </c>
    </row>
  </sheetData>
  <sheetProtection/>
  <mergeCells count="9">
    <mergeCell ref="H5:H6"/>
    <mergeCell ref="G5:G6"/>
    <mergeCell ref="A2:F2"/>
    <mergeCell ref="A4:D4"/>
    <mergeCell ref="E5:E6"/>
    <mergeCell ref="F5:F6"/>
    <mergeCell ref="C5:D5"/>
    <mergeCell ref="B5:B6"/>
    <mergeCell ref="A3:F3"/>
  </mergeCells>
  <printOptions/>
  <pageMargins left="0.15" right="0.2" top="0.17" bottom="0.17" header="0.17" footer="0.17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9"/>
  <sheetViews>
    <sheetView zoomScale="150" zoomScaleNormal="150" zoomScalePageLayoutView="0" workbookViewId="0" topLeftCell="A39">
      <selection activeCell="E53" sqref="E53"/>
    </sheetView>
  </sheetViews>
  <sheetFormatPr defaultColWidth="9.00390625" defaultRowHeight="12.75"/>
  <cols>
    <col min="1" max="1" width="35.125" style="33" customWidth="1"/>
    <col min="2" max="5" width="9.125" style="33" customWidth="1"/>
    <col min="6" max="6" width="10.125" style="33" customWidth="1"/>
    <col min="7" max="7" width="9.50390625" style="33" customWidth="1"/>
    <col min="8" max="8" width="7.50390625" style="33" customWidth="1"/>
    <col min="9" max="10" width="9.125" style="0" hidden="1" customWidth="1"/>
  </cols>
  <sheetData>
    <row r="1" spans="1:3" ht="12.75">
      <c r="A1" s="49" t="s">
        <v>0</v>
      </c>
      <c r="B1" s="50"/>
      <c r="C1" s="50"/>
    </row>
    <row r="2" spans="1:6" ht="34.5" customHeight="1">
      <c r="A2" s="89" t="s">
        <v>46</v>
      </c>
      <c r="B2" s="89"/>
      <c r="C2" s="89"/>
      <c r="D2" s="89"/>
      <c r="E2" s="89"/>
      <c r="F2" s="89"/>
    </row>
    <row r="3" spans="1:6" ht="20.25" customHeight="1">
      <c r="A3" s="87" t="s">
        <v>111</v>
      </c>
      <c r="B3" s="87"/>
      <c r="C3" s="87"/>
      <c r="D3" s="87"/>
      <c r="E3" s="87"/>
      <c r="F3" s="87"/>
    </row>
    <row r="4" spans="1:4" ht="12.75">
      <c r="A4" s="88"/>
      <c r="B4" s="88"/>
      <c r="C4" s="88"/>
      <c r="D4" s="88"/>
    </row>
    <row r="5" spans="1:8" ht="25.5" customHeight="1">
      <c r="A5" s="52"/>
      <c r="B5" s="79" t="s">
        <v>115</v>
      </c>
      <c r="C5" s="84" t="s">
        <v>112</v>
      </c>
      <c r="D5" s="85"/>
      <c r="E5" s="82" t="s">
        <v>113</v>
      </c>
      <c r="F5" s="82" t="s">
        <v>114</v>
      </c>
      <c r="G5" s="79" t="s">
        <v>106</v>
      </c>
      <c r="H5" s="78" t="s">
        <v>107</v>
      </c>
    </row>
    <row r="6" spans="1:12" ht="43.5" customHeight="1">
      <c r="A6" s="53"/>
      <c r="B6" s="86"/>
      <c r="C6" s="4" t="s">
        <v>2</v>
      </c>
      <c r="D6" s="4" t="s">
        <v>3</v>
      </c>
      <c r="E6" s="83"/>
      <c r="F6" s="83"/>
      <c r="G6" s="80"/>
      <c r="H6" s="78"/>
      <c r="L6" t="s">
        <v>103</v>
      </c>
    </row>
    <row r="7" spans="1:8" ht="15.75" customHeight="1">
      <c r="A7" s="54">
        <v>1</v>
      </c>
      <c r="B7" s="29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9" s="26" customFormat="1" ht="12.75">
      <c r="A8" s="40" t="s">
        <v>52</v>
      </c>
      <c r="B8" s="25">
        <f>B9+B12+B14+B15+B16+B17+B18+B10+B11</f>
        <v>969</v>
      </c>
      <c r="C8" s="25">
        <f>C9+C12+C14+C15+C16+C17+C18+C10+C11</f>
        <v>986.1</v>
      </c>
      <c r="D8" s="25">
        <f aca="true" t="shared" si="0" ref="D8:D13">C8/B8*100</f>
        <v>101.76470588235293</v>
      </c>
      <c r="E8" s="25">
        <f>E9+E12+E14+E15+E16+E17+E18+E10+E11</f>
        <v>345.79999999999995</v>
      </c>
      <c r="F8" s="25">
        <f>F9+F12+F14+F15+F16+F17+F18+F10+F11</f>
        <v>324.7</v>
      </c>
      <c r="G8" s="59">
        <f aca="true" t="shared" si="1" ref="G8:G18">C8/F8*100</f>
        <v>303.6957191253465</v>
      </c>
      <c r="H8" s="59">
        <f aca="true" t="shared" si="2" ref="H8:H31">C8-F8</f>
        <v>661.4000000000001</v>
      </c>
      <c r="I8" s="6">
        <f>I9+I12+I14+I15+I16+I17+I18</f>
        <v>362.90000000000003</v>
      </c>
    </row>
    <row r="9" spans="1:9" ht="12.75">
      <c r="A9" s="41" t="s">
        <v>4</v>
      </c>
      <c r="B9" s="25">
        <v>389</v>
      </c>
      <c r="C9" s="25">
        <v>393.3</v>
      </c>
      <c r="D9" s="25">
        <f t="shared" si="0"/>
        <v>101.10539845758355</v>
      </c>
      <c r="E9" s="25">
        <v>176.5</v>
      </c>
      <c r="F9" s="25">
        <v>115.2</v>
      </c>
      <c r="G9" s="39">
        <f t="shared" si="1"/>
        <v>341.40625</v>
      </c>
      <c r="H9" s="39">
        <f t="shared" si="2"/>
        <v>278.1</v>
      </c>
      <c r="I9" s="6">
        <v>292.2</v>
      </c>
    </row>
    <row r="10" spans="1:9" ht="12.75" hidden="1">
      <c r="A10" s="41" t="s">
        <v>76</v>
      </c>
      <c r="B10" s="25"/>
      <c r="C10" s="25"/>
      <c r="D10" s="25" t="e">
        <f t="shared" si="0"/>
        <v>#DIV/0!</v>
      </c>
      <c r="E10" s="25">
        <f aca="true" t="shared" si="3" ref="E10:E18">C10</f>
        <v>0</v>
      </c>
      <c r="F10" s="25"/>
      <c r="G10" s="39" t="e">
        <f t="shared" si="1"/>
        <v>#DIV/0!</v>
      </c>
      <c r="H10" s="39">
        <f t="shared" si="2"/>
        <v>0</v>
      </c>
      <c r="I10" s="6"/>
    </row>
    <row r="11" spans="1:9" ht="12.75" customHeight="1" hidden="1">
      <c r="A11" s="41" t="s">
        <v>80</v>
      </c>
      <c r="B11" s="25"/>
      <c r="C11" s="25"/>
      <c r="D11" s="25" t="e">
        <f t="shared" si="0"/>
        <v>#DIV/0!</v>
      </c>
      <c r="E11" s="25">
        <f t="shared" si="3"/>
        <v>0</v>
      </c>
      <c r="F11" s="25"/>
      <c r="G11" s="39" t="e">
        <f t="shared" si="1"/>
        <v>#DIV/0!</v>
      </c>
      <c r="H11" s="39">
        <f t="shared" si="2"/>
        <v>0</v>
      </c>
      <c r="I11" s="6"/>
    </row>
    <row r="12" spans="1:9" ht="12.75" hidden="1">
      <c r="A12" s="41" t="s">
        <v>5</v>
      </c>
      <c r="B12" s="25"/>
      <c r="C12" s="25"/>
      <c r="D12" s="25" t="e">
        <f t="shared" si="0"/>
        <v>#DIV/0!</v>
      </c>
      <c r="E12" s="25">
        <f t="shared" si="3"/>
        <v>0</v>
      </c>
      <c r="F12" s="25"/>
      <c r="G12" s="39" t="e">
        <f t="shared" si="1"/>
        <v>#DIV/0!</v>
      </c>
      <c r="H12" s="39">
        <f t="shared" si="2"/>
        <v>0</v>
      </c>
      <c r="I12" s="6"/>
    </row>
    <row r="13" spans="1:9" ht="12.75" hidden="1">
      <c r="A13" s="41" t="s">
        <v>72</v>
      </c>
      <c r="B13" s="25"/>
      <c r="C13" s="25"/>
      <c r="D13" s="25" t="e">
        <f t="shared" si="0"/>
        <v>#DIV/0!</v>
      </c>
      <c r="E13" s="25">
        <f t="shared" si="3"/>
        <v>0</v>
      </c>
      <c r="F13" s="25"/>
      <c r="G13" s="39" t="e">
        <f t="shared" si="1"/>
        <v>#DIV/0!</v>
      </c>
      <c r="H13" s="39">
        <f t="shared" si="2"/>
        <v>0</v>
      </c>
      <c r="I13" s="6"/>
    </row>
    <row r="14" spans="1:9" ht="12.75">
      <c r="A14" s="41" t="s">
        <v>6</v>
      </c>
      <c r="B14" s="25">
        <v>27</v>
      </c>
      <c r="C14" s="25">
        <v>34.6</v>
      </c>
      <c r="D14" s="25">
        <f aca="true" t="shared" si="4" ref="D14:D24">C14/B14*100</f>
        <v>128.14814814814815</v>
      </c>
      <c r="E14" s="25">
        <f t="shared" si="3"/>
        <v>34.6</v>
      </c>
      <c r="F14" s="25">
        <v>0.9</v>
      </c>
      <c r="G14" s="39">
        <f t="shared" si="1"/>
        <v>3844.4444444444443</v>
      </c>
      <c r="H14" s="39">
        <f t="shared" si="2"/>
        <v>33.7</v>
      </c>
      <c r="I14" s="6">
        <v>0.8</v>
      </c>
    </row>
    <row r="15" spans="1:9" ht="12.75">
      <c r="A15" s="41" t="s">
        <v>7</v>
      </c>
      <c r="B15" s="25">
        <v>24</v>
      </c>
      <c r="C15" s="25">
        <v>25.3</v>
      </c>
      <c r="D15" s="25">
        <f t="shared" si="4"/>
        <v>105.41666666666667</v>
      </c>
      <c r="E15" s="25">
        <v>2.7</v>
      </c>
      <c r="F15" s="25">
        <v>-64.6</v>
      </c>
      <c r="G15" s="39">
        <f t="shared" si="1"/>
        <v>-39.1640866873065</v>
      </c>
      <c r="H15" s="39">
        <f t="shared" si="2"/>
        <v>89.89999999999999</v>
      </c>
      <c r="I15" s="6">
        <v>0.3</v>
      </c>
    </row>
    <row r="16" spans="1:9" ht="12.75">
      <c r="A16" s="41" t="s">
        <v>8</v>
      </c>
      <c r="B16" s="25">
        <v>529</v>
      </c>
      <c r="C16" s="25">
        <v>532.9</v>
      </c>
      <c r="D16" s="25">
        <f>C16/B16*100</f>
        <v>100.73724007561435</v>
      </c>
      <c r="E16" s="25">
        <v>132</v>
      </c>
      <c r="F16" s="25">
        <v>273.2</v>
      </c>
      <c r="G16" s="39">
        <f t="shared" si="1"/>
        <v>195.05856515373353</v>
      </c>
      <c r="H16" s="39">
        <f t="shared" si="2"/>
        <v>259.7</v>
      </c>
      <c r="I16" s="6">
        <v>67.8</v>
      </c>
    </row>
    <row r="17" spans="1:9" ht="12.75">
      <c r="A17" s="42" t="s">
        <v>9</v>
      </c>
      <c r="B17" s="25">
        <v>0</v>
      </c>
      <c r="C17" s="25">
        <v>0</v>
      </c>
      <c r="D17" s="25" t="e">
        <f>C17/B17*100</f>
        <v>#DIV/0!</v>
      </c>
      <c r="E17" s="25">
        <v>0</v>
      </c>
      <c r="F17" s="25">
        <v>0</v>
      </c>
      <c r="G17" s="39" t="e">
        <f t="shared" si="1"/>
        <v>#DIV/0!</v>
      </c>
      <c r="H17" s="39">
        <f t="shared" si="2"/>
        <v>0</v>
      </c>
      <c r="I17" s="6">
        <v>1.8</v>
      </c>
    </row>
    <row r="18" spans="1:9" ht="39" hidden="1">
      <c r="A18" s="43" t="s">
        <v>14</v>
      </c>
      <c r="B18" s="25">
        <v>0</v>
      </c>
      <c r="C18" s="25">
        <v>0</v>
      </c>
      <c r="D18" s="25" t="e">
        <f>C18/B18*100</f>
        <v>#DIV/0!</v>
      </c>
      <c r="E18" s="25">
        <f t="shared" si="3"/>
        <v>0</v>
      </c>
      <c r="F18" s="25">
        <v>0</v>
      </c>
      <c r="G18" s="39" t="e">
        <f t="shared" si="1"/>
        <v>#DIV/0!</v>
      </c>
      <c r="H18" s="39">
        <f t="shared" si="2"/>
        <v>0</v>
      </c>
      <c r="I18" s="6"/>
    </row>
    <row r="19" spans="1:9" ht="12.75">
      <c r="A19" s="44" t="s">
        <v>53</v>
      </c>
      <c r="B19" s="25">
        <f aca="true" t="shared" si="5" ref="B19:G19">B20+B21+B22+B23+B24+B25</f>
        <v>9.9</v>
      </c>
      <c r="C19" s="25">
        <f t="shared" si="5"/>
        <v>10.3</v>
      </c>
      <c r="D19" s="25" t="e">
        <f t="shared" si="5"/>
        <v>#DIV/0!</v>
      </c>
      <c r="E19" s="25">
        <f>E20+E21+E22+E23+E24+E25</f>
        <v>3.5</v>
      </c>
      <c r="F19" s="25">
        <f>F20+F21+F22+F23+F24+F25</f>
        <v>77.6</v>
      </c>
      <c r="G19" s="25" t="e">
        <f t="shared" si="5"/>
        <v>#DIV/0!</v>
      </c>
      <c r="H19" s="39">
        <f t="shared" si="2"/>
        <v>-67.3</v>
      </c>
      <c r="I19" s="6" t="e">
        <f>I20+I21+#REF!+I22+#REF!+I23+I24+I25</f>
        <v>#REF!</v>
      </c>
    </row>
    <row r="20" spans="1:9" ht="26.25" hidden="1">
      <c r="A20" s="41" t="s">
        <v>10</v>
      </c>
      <c r="B20" s="25"/>
      <c r="C20" s="25"/>
      <c r="D20" s="25" t="e">
        <f t="shared" si="4"/>
        <v>#DIV/0!</v>
      </c>
      <c r="E20" s="25"/>
      <c r="F20" s="25"/>
      <c r="G20" s="39" t="e">
        <f aca="true" t="shared" si="6" ref="G20:G31">C20/F20*100</f>
        <v>#DIV/0!</v>
      </c>
      <c r="H20" s="39">
        <f t="shared" si="2"/>
        <v>0</v>
      </c>
      <c r="I20" s="6"/>
    </row>
    <row r="21" spans="1:9" ht="26.25">
      <c r="A21" s="3" t="s">
        <v>75</v>
      </c>
      <c r="B21" s="25">
        <v>9.9</v>
      </c>
      <c r="C21" s="25">
        <v>10.3</v>
      </c>
      <c r="D21" s="25">
        <f t="shared" si="4"/>
        <v>104.04040404040404</v>
      </c>
      <c r="E21" s="25">
        <v>3.5</v>
      </c>
      <c r="F21" s="25">
        <v>10.3</v>
      </c>
      <c r="G21" s="39">
        <f t="shared" si="6"/>
        <v>100</v>
      </c>
      <c r="H21" s="39">
        <f t="shared" si="2"/>
        <v>0</v>
      </c>
      <c r="I21" s="6">
        <v>9.4</v>
      </c>
    </row>
    <row r="22" spans="1:9" ht="12.75">
      <c r="A22" s="41" t="s">
        <v>11</v>
      </c>
      <c r="B22" s="25">
        <v>0</v>
      </c>
      <c r="C22" s="25">
        <v>0</v>
      </c>
      <c r="D22" s="25" t="e">
        <f t="shared" si="4"/>
        <v>#DIV/0!</v>
      </c>
      <c r="E22" s="25">
        <f>C22</f>
        <v>0</v>
      </c>
      <c r="F22" s="25">
        <v>0</v>
      </c>
      <c r="G22" s="39" t="e">
        <f t="shared" si="6"/>
        <v>#DIV/0!</v>
      </c>
      <c r="H22" s="39">
        <f t="shared" si="2"/>
        <v>0</v>
      </c>
      <c r="I22" s="6">
        <v>37</v>
      </c>
    </row>
    <row r="23" spans="1:9" ht="26.25">
      <c r="A23" s="41" t="s">
        <v>12</v>
      </c>
      <c r="B23" s="25">
        <v>0</v>
      </c>
      <c r="C23" s="25">
        <v>0</v>
      </c>
      <c r="D23" s="25" t="e">
        <f t="shared" si="4"/>
        <v>#DIV/0!</v>
      </c>
      <c r="E23" s="25">
        <f>C23</f>
        <v>0</v>
      </c>
      <c r="F23" s="25">
        <v>0</v>
      </c>
      <c r="G23" s="39" t="e">
        <f t="shared" si="6"/>
        <v>#DIV/0!</v>
      </c>
      <c r="H23" s="39">
        <f t="shared" si="2"/>
        <v>0</v>
      </c>
      <c r="I23" s="6"/>
    </row>
    <row r="24" spans="1:10" ht="12.75">
      <c r="A24" s="41" t="s">
        <v>13</v>
      </c>
      <c r="B24" s="25">
        <v>0</v>
      </c>
      <c r="C24" s="25">
        <v>0</v>
      </c>
      <c r="D24" s="25" t="e">
        <f t="shared" si="4"/>
        <v>#DIV/0!</v>
      </c>
      <c r="E24" s="25">
        <f>C24</f>
        <v>0</v>
      </c>
      <c r="F24" s="25">
        <v>0</v>
      </c>
      <c r="G24" s="39" t="e">
        <f t="shared" si="6"/>
        <v>#DIV/0!</v>
      </c>
      <c r="H24" s="39">
        <f t="shared" si="2"/>
        <v>0</v>
      </c>
      <c r="I24" s="6">
        <v>0</v>
      </c>
      <c r="J24" t="s">
        <v>1</v>
      </c>
    </row>
    <row r="25" spans="1:9" ht="26.25">
      <c r="A25" s="43" t="s">
        <v>41</v>
      </c>
      <c r="B25" s="25">
        <v>0</v>
      </c>
      <c r="C25" s="25">
        <v>0</v>
      </c>
      <c r="D25" s="25" t="e">
        <f>C25/B25*100</f>
        <v>#DIV/0!</v>
      </c>
      <c r="E25" s="25">
        <f>C25</f>
        <v>0</v>
      </c>
      <c r="F25" s="25">
        <v>67.3</v>
      </c>
      <c r="G25" s="39">
        <f t="shared" si="6"/>
        <v>0</v>
      </c>
      <c r="H25" s="39">
        <f t="shared" si="2"/>
        <v>-67.3</v>
      </c>
      <c r="I25" s="6">
        <v>3.9</v>
      </c>
    </row>
    <row r="26" spans="1:9" ht="12.75">
      <c r="A26" s="44" t="s">
        <v>15</v>
      </c>
      <c r="B26" s="25">
        <f>B8+B19</f>
        <v>978.9</v>
      </c>
      <c r="C26" s="25">
        <f>C8+C19</f>
        <v>996.4</v>
      </c>
      <c r="D26" s="25">
        <f>C26/B26*100</f>
        <v>101.7877209112269</v>
      </c>
      <c r="E26" s="25">
        <f>E8+E19</f>
        <v>349.29999999999995</v>
      </c>
      <c r="F26" s="25">
        <f>F8+F19</f>
        <v>402.29999999999995</v>
      </c>
      <c r="G26" s="39">
        <f t="shared" si="6"/>
        <v>247.67586378324634</v>
      </c>
      <c r="H26" s="39">
        <f t="shared" si="2"/>
        <v>594.1</v>
      </c>
      <c r="I26" s="6" t="e">
        <f>I8+I19</f>
        <v>#REF!</v>
      </c>
    </row>
    <row r="27" spans="1:9" ht="26.25">
      <c r="A27" s="42" t="s">
        <v>36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39" t="e">
        <f t="shared" si="6"/>
        <v>#DIV/0!</v>
      </c>
      <c r="H27" s="39">
        <f t="shared" si="2"/>
        <v>0</v>
      </c>
      <c r="I27" s="6">
        <v>0</v>
      </c>
    </row>
    <row r="28" spans="1:9" ht="12.75">
      <c r="A28" s="44" t="s">
        <v>38</v>
      </c>
      <c r="B28" s="25">
        <f>B26</f>
        <v>978.9</v>
      </c>
      <c r="C28" s="25">
        <f>C26</f>
        <v>996.4</v>
      </c>
      <c r="D28" s="25">
        <f>C28/B28*100</f>
        <v>101.7877209112269</v>
      </c>
      <c r="E28" s="25">
        <f>E26</f>
        <v>349.29999999999995</v>
      </c>
      <c r="F28" s="25">
        <f>F26</f>
        <v>402.29999999999995</v>
      </c>
      <c r="G28" s="39">
        <f t="shared" si="6"/>
        <v>247.67586378324634</v>
      </c>
      <c r="H28" s="39">
        <f t="shared" si="2"/>
        <v>594.1</v>
      </c>
      <c r="I28" s="6" t="e">
        <f>I26</f>
        <v>#REF!</v>
      </c>
    </row>
    <row r="29" spans="1:9" ht="12.75">
      <c r="A29" s="41" t="s">
        <v>17</v>
      </c>
      <c r="B29" s="25">
        <v>75.1</v>
      </c>
      <c r="C29" s="25">
        <v>75.1</v>
      </c>
      <c r="D29" s="25">
        <f>C29/B29*100</f>
        <v>100</v>
      </c>
      <c r="E29" s="25">
        <v>25</v>
      </c>
      <c r="F29" s="25">
        <v>49.1</v>
      </c>
      <c r="G29" s="39">
        <f t="shared" si="6"/>
        <v>152.95315682281057</v>
      </c>
      <c r="H29" s="39">
        <f t="shared" si="2"/>
        <v>25.999999999999993</v>
      </c>
      <c r="I29" s="6">
        <v>33</v>
      </c>
    </row>
    <row r="30" spans="1:9" ht="26.25">
      <c r="A30" s="67" t="s">
        <v>18</v>
      </c>
      <c r="B30" s="25">
        <v>367.7</v>
      </c>
      <c r="C30" s="25">
        <v>367.7</v>
      </c>
      <c r="D30" s="25">
        <f>C30/B30*100</f>
        <v>100</v>
      </c>
      <c r="E30" s="25">
        <v>122.6</v>
      </c>
      <c r="F30" s="25">
        <v>341.8</v>
      </c>
      <c r="G30" s="39">
        <f t="shared" si="6"/>
        <v>107.57753071971912</v>
      </c>
      <c r="H30" s="39">
        <f t="shared" si="2"/>
        <v>25.899999999999977</v>
      </c>
      <c r="I30" s="6">
        <v>200</v>
      </c>
    </row>
    <row r="31" spans="1:9" ht="12.75">
      <c r="A31" s="41" t="s">
        <v>40</v>
      </c>
      <c r="B31" s="25">
        <v>527.6</v>
      </c>
      <c r="C31" s="25">
        <v>527.6</v>
      </c>
      <c r="D31" s="25">
        <f>C31/B31*100</f>
        <v>100</v>
      </c>
      <c r="E31" s="25">
        <v>254.7</v>
      </c>
      <c r="F31" s="25">
        <v>445.7</v>
      </c>
      <c r="G31" s="39">
        <f t="shared" si="6"/>
        <v>118.37558896118465</v>
      </c>
      <c r="H31" s="39">
        <f t="shared" si="2"/>
        <v>81.90000000000003</v>
      </c>
      <c r="I31" s="6"/>
    </row>
    <row r="32" spans="1:9" ht="12.75">
      <c r="A32" s="41"/>
      <c r="B32" s="25"/>
      <c r="C32" s="25"/>
      <c r="D32" s="25"/>
      <c r="E32" s="25">
        <f>C32</f>
        <v>0</v>
      </c>
      <c r="F32" s="25"/>
      <c r="G32" s="39"/>
      <c r="H32" s="39"/>
      <c r="I32" s="6"/>
    </row>
    <row r="33" spans="1:9" ht="12.75">
      <c r="A33" s="41" t="s">
        <v>20</v>
      </c>
      <c r="B33" s="25">
        <v>0</v>
      </c>
      <c r="C33" s="25">
        <v>0</v>
      </c>
      <c r="D33" s="25" t="e">
        <f>C33/B33*100</f>
        <v>#DIV/0!</v>
      </c>
      <c r="E33" s="25">
        <f>C33</f>
        <v>0</v>
      </c>
      <c r="F33" s="25">
        <v>0</v>
      </c>
      <c r="G33" s="39"/>
      <c r="H33" s="39">
        <f>C33-F33</f>
        <v>0</v>
      </c>
      <c r="I33" s="6">
        <v>185.5</v>
      </c>
    </row>
    <row r="34" spans="1:9" ht="12.75">
      <c r="A34" s="41" t="s">
        <v>35</v>
      </c>
      <c r="B34" s="25">
        <f>B33+B30+B29+B31</f>
        <v>970.4</v>
      </c>
      <c r="C34" s="25">
        <f>C33+C30+C29+C31</f>
        <v>970.4</v>
      </c>
      <c r="D34" s="25">
        <f>C34/B34*100</f>
        <v>100</v>
      </c>
      <c r="E34" s="25">
        <f>E33+E30+E29+E31</f>
        <v>402.29999999999995</v>
      </c>
      <c r="F34" s="25">
        <f>F33+F30+F29+F31</f>
        <v>836.6</v>
      </c>
      <c r="G34" s="39">
        <f>C34/F34*100</f>
        <v>115.99330623954098</v>
      </c>
      <c r="H34" s="39">
        <f>C34-F34</f>
        <v>133.79999999999995</v>
      </c>
      <c r="I34" s="6">
        <f>I29+I30+I31+I32+I33</f>
        <v>418.5</v>
      </c>
    </row>
    <row r="35" spans="1:9" ht="12.75">
      <c r="A35" s="41" t="s">
        <v>68</v>
      </c>
      <c r="B35" s="25"/>
      <c r="C35" s="25"/>
      <c r="D35" s="25" t="e">
        <f>C35/B35*100</f>
        <v>#DIV/0!</v>
      </c>
      <c r="E35" s="25"/>
      <c r="F35" s="25"/>
      <c r="G35" s="39" t="e">
        <f>C35/F35*100</f>
        <v>#DIV/0!</v>
      </c>
      <c r="H35" s="39">
        <f>C35-F35</f>
        <v>0</v>
      </c>
      <c r="I35" s="6"/>
    </row>
    <row r="36" spans="1:9" ht="12.75">
      <c r="A36" s="41"/>
      <c r="B36" s="25"/>
      <c r="C36" s="25"/>
      <c r="D36" s="25"/>
      <c r="E36" s="25"/>
      <c r="F36" s="25"/>
      <c r="G36" s="39"/>
      <c r="H36" s="39"/>
      <c r="I36" s="6"/>
    </row>
    <row r="37" spans="1:9" ht="12.75">
      <c r="A37" s="41" t="s">
        <v>50</v>
      </c>
      <c r="B37" s="25"/>
      <c r="C37" s="25"/>
      <c r="D37" s="25"/>
      <c r="E37" s="25"/>
      <c r="F37" s="25"/>
      <c r="G37" s="39"/>
      <c r="H37" s="39"/>
      <c r="I37" s="6"/>
    </row>
    <row r="38" spans="1:9" ht="12.75">
      <c r="A38" s="44" t="s">
        <v>23</v>
      </c>
      <c r="B38" s="25">
        <f>B28+B34+B35</f>
        <v>1949.3</v>
      </c>
      <c r="C38" s="25">
        <f>C28+C34+C35</f>
        <v>1966.8</v>
      </c>
      <c r="D38" s="25">
        <f>C38/B38*100</f>
        <v>100.89775816959934</v>
      </c>
      <c r="E38" s="25">
        <f>E28+E34+E35</f>
        <v>751.5999999999999</v>
      </c>
      <c r="F38" s="25">
        <f>F28+F34+F35</f>
        <v>1238.9</v>
      </c>
      <c r="G38" s="39">
        <f>C38/F38*100</f>
        <v>158.7537331503753</v>
      </c>
      <c r="H38" s="39">
        <f>C38-F38</f>
        <v>727.8999999999999</v>
      </c>
      <c r="I38" s="6" t="e">
        <f>I28+I34+I35</f>
        <v>#REF!</v>
      </c>
    </row>
    <row r="39" spans="1:9" ht="12.75">
      <c r="A39" s="45" t="s">
        <v>24</v>
      </c>
      <c r="B39" s="25"/>
      <c r="C39" s="25"/>
      <c r="D39" s="25"/>
      <c r="E39" s="25"/>
      <c r="F39" s="25"/>
      <c r="G39" s="39"/>
      <c r="H39" s="39"/>
      <c r="I39" s="6"/>
    </row>
    <row r="40" spans="1:9" ht="12.75">
      <c r="A40" s="46" t="s">
        <v>51</v>
      </c>
      <c r="B40" s="25">
        <v>899</v>
      </c>
      <c r="C40" s="25">
        <v>895.5</v>
      </c>
      <c r="D40" s="25">
        <f>C40/B40*100</f>
        <v>99.6106785317019</v>
      </c>
      <c r="E40" s="25">
        <v>301.3</v>
      </c>
      <c r="F40" s="25">
        <v>1332.5</v>
      </c>
      <c r="G40" s="39">
        <f aca="true" t="shared" si="7" ref="G40:G53">C40/F40*100</f>
        <v>67.20450281425892</v>
      </c>
      <c r="H40" s="39">
        <f aca="true" t="shared" si="8" ref="H40:H53">C40-F40</f>
        <v>-437</v>
      </c>
      <c r="I40" s="6">
        <v>433.7</v>
      </c>
    </row>
    <row r="41" spans="1:9" ht="12.75">
      <c r="A41" s="47" t="s">
        <v>25</v>
      </c>
      <c r="B41" s="25">
        <v>75.1</v>
      </c>
      <c r="C41" s="25">
        <v>75.1</v>
      </c>
      <c r="D41" s="25">
        <f>C41/B41*100</f>
        <v>100</v>
      </c>
      <c r="E41" s="25">
        <v>25</v>
      </c>
      <c r="F41" s="25">
        <v>49.1</v>
      </c>
      <c r="G41" s="39">
        <f t="shared" si="7"/>
        <v>152.95315682281057</v>
      </c>
      <c r="H41" s="39">
        <f t="shared" si="8"/>
        <v>25.999999999999993</v>
      </c>
      <c r="I41" s="6"/>
    </row>
    <row r="42" spans="1:9" ht="26.25">
      <c r="A42" s="47" t="s">
        <v>26</v>
      </c>
      <c r="B42" s="25">
        <v>0</v>
      </c>
      <c r="C42" s="25">
        <v>0</v>
      </c>
      <c r="D42" s="25" t="e">
        <f aca="true" t="shared" si="9" ref="D42:D51">C42/B42*100</f>
        <v>#DIV/0!</v>
      </c>
      <c r="E42" s="25">
        <f aca="true" t="shared" si="10" ref="E42:E48">C42</f>
        <v>0</v>
      </c>
      <c r="F42" s="25">
        <v>0</v>
      </c>
      <c r="G42" s="39" t="e">
        <f t="shared" si="7"/>
        <v>#DIV/0!</v>
      </c>
      <c r="H42" s="39">
        <f t="shared" si="8"/>
        <v>0</v>
      </c>
      <c r="I42" s="6">
        <v>81.8</v>
      </c>
    </row>
    <row r="43" spans="1:11" ht="12.75">
      <c r="A43" s="47" t="s">
        <v>27</v>
      </c>
      <c r="B43" s="25">
        <v>2160</v>
      </c>
      <c r="C43" s="25">
        <v>2157.5</v>
      </c>
      <c r="D43" s="25">
        <f t="shared" si="9"/>
        <v>99.88425925925925</v>
      </c>
      <c r="E43" s="25">
        <v>626</v>
      </c>
      <c r="F43" s="25">
        <v>853.9</v>
      </c>
      <c r="G43" s="39">
        <f t="shared" si="7"/>
        <v>252.66424639887575</v>
      </c>
      <c r="H43" s="39">
        <f t="shared" si="8"/>
        <v>1303.6</v>
      </c>
      <c r="I43" s="6"/>
      <c r="K43" t="s">
        <v>1</v>
      </c>
    </row>
    <row r="44" spans="1:9" ht="12.75">
      <c r="A44" s="47" t="s">
        <v>28</v>
      </c>
      <c r="B44" s="25">
        <v>62</v>
      </c>
      <c r="C44" s="25">
        <v>60.9</v>
      </c>
      <c r="D44" s="25">
        <f t="shared" si="9"/>
        <v>98.2258064516129</v>
      </c>
      <c r="E44" s="25">
        <v>21.5</v>
      </c>
      <c r="F44" s="25">
        <v>113.9</v>
      </c>
      <c r="G44" s="39">
        <f t="shared" si="7"/>
        <v>53.46795434591747</v>
      </c>
      <c r="H44" s="39">
        <f t="shared" si="8"/>
        <v>-53.00000000000001</v>
      </c>
      <c r="I44" s="6">
        <v>283.1</v>
      </c>
    </row>
    <row r="45" spans="1:9" ht="12.75" hidden="1">
      <c r="A45" s="47" t="s">
        <v>29</v>
      </c>
      <c r="B45" s="25"/>
      <c r="C45" s="25"/>
      <c r="D45" s="25" t="e">
        <f t="shared" si="9"/>
        <v>#DIV/0!</v>
      </c>
      <c r="E45" s="25">
        <f t="shared" si="10"/>
        <v>0</v>
      </c>
      <c r="F45" s="25"/>
      <c r="G45" s="39" t="e">
        <f t="shared" si="7"/>
        <v>#DIV/0!</v>
      </c>
      <c r="H45" s="39">
        <f t="shared" si="8"/>
        <v>0</v>
      </c>
      <c r="I45" s="6"/>
    </row>
    <row r="46" spans="1:13" ht="14.25" customHeight="1">
      <c r="A46" s="47" t="s">
        <v>30</v>
      </c>
      <c r="B46" s="25">
        <v>0</v>
      </c>
      <c r="C46" s="25">
        <v>0</v>
      </c>
      <c r="D46" s="25" t="e">
        <f t="shared" si="9"/>
        <v>#DIV/0!</v>
      </c>
      <c r="E46" s="25">
        <f t="shared" si="10"/>
        <v>0</v>
      </c>
      <c r="F46" s="25">
        <v>0</v>
      </c>
      <c r="G46" s="39" t="e">
        <f t="shared" si="7"/>
        <v>#DIV/0!</v>
      </c>
      <c r="H46" s="39">
        <f t="shared" si="8"/>
        <v>0</v>
      </c>
      <c r="I46" s="6"/>
      <c r="M46" t="s">
        <v>88</v>
      </c>
    </row>
    <row r="47" spans="1:9" ht="12.75">
      <c r="A47" s="47" t="s">
        <v>31</v>
      </c>
      <c r="B47" s="25">
        <v>612</v>
      </c>
      <c r="C47" s="25">
        <v>607.9</v>
      </c>
      <c r="D47" s="25">
        <f t="shared" si="9"/>
        <v>99.33006535947712</v>
      </c>
      <c r="E47" s="25">
        <v>179.8</v>
      </c>
      <c r="F47" s="25">
        <v>523.8</v>
      </c>
      <c r="G47" s="39">
        <f t="shared" si="7"/>
        <v>116.0557464681176</v>
      </c>
      <c r="H47" s="39">
        <f t="shared" si="8"/>
        <v>84.10000000000002</v>
      </c>
      <c r="I47" s="6"/>
    </row>
    <row r="48" spans="1:9" ht="12.75" hidden="1">
      <c r="A48" s="47" t="s">
        <v>66</v>
      </c>
      <c r="B48" s="25"/>
      <c r="C48" s="25"/>
      <c r="D48" s="25" t="e">
        <f t="shared" si="9"/>
        <v>#DIV/0!</v>
      </c>
      <c r="E48" s="25">
        <f t="shared" si="10"/>
        <v>0</v>
      </c>
      <c r="F48" s="25"/>
      <c r="G48" s="39" t="e">
        <f t="shared" si="7"/>
        <v>#DIV/0!</v>
      </c>
      <c r="H48" s="39">
        <f t="shared" si="8"/>
        <v>0</v>
      </c>
      <c r="I48" s="6"/>
    </row>
    <row r="49" spans="1:9" ht="12.75">
      <c r="A49" s="47" t="s">
        <v>32</v>
      </c>
      <c r="B49" s="25">
        <v>107.6</v>
      </c>
      <c r="C49" s="25">
        <v>107.6</v>
      </c>
      <c r="D49" s="25">
        <f t="shared" si="9"/>
        <v>100</v>
      </c>
      <c r="E49" s="25">
        <v>35.8</v>
      </c>
      <c r="F49" s="25">
        <v>101.3</v>
      </c>
      <c r="G49" s="39">
        <f t="shared" si="7"/>
        <v>106.21915103652518</v>
      </c>
      <c r="H49" s="39">
        <f t="shared" si="8"/>
        <v>6.299999999999997</v>
      </c>
      <c r="I49" s="6"/>
    </row>
    <row r="50" spans="1:9" ht="12.75" hidden="1">
      <c r="A50" s="47" t="s">
        <v>65</v>
      </c>
      <c r="B50" s="25">
        <v>0</v>
      </c>
      <c r="C50" s="25">
        <v>0</v>
      </c>
      <c r="D50" s="25" t="e">
        <f t="shared" si="9"/>
        <v>#DIV/0!</v>
      </c>
      <c r="E50" s="25">
        <f>C50</f>
        <v>0</v>
      </c>
      <c r="F50" s="25">
        <v>0</v>
      </c>
      <c r="G50" s="39" t="e">
        <f t="shared" si="7"/>
        <v>#DIV/0!</v>
      </c>
      <c r="H50" s="39">
        <f t="shared" si="8"/>
        <v>0</v>
      </c>
      <c r="I50" s="6"/>
    </row>
    <row r="51" spans="1:9" ht="12.75" hidden="1">
      <c r="A51" s="47" t="s">
        <v>67</v>
      </c>
      <c r="B51" s="25">
        <v>0</v>
      </c>
      <c r="C51" s="25">
        <v>0</v>
      </c>
      <c r="D51" s="25" t="e">
        <f t="shared" si="9"/>
        <v>#DIV/0!</v>
      </c>
      <c r="E51" s="25">
        <f>C51</f>
        <v>0</v>
      </c>
      <c r="F51" s="25">
        <v>0</v>
      </c>
      <c r="G51" s="39" t="e">
        <f t="shared" si="7"/>
        <v>#DIV/0!</v>
      </c>
      <c r="H51" s="39">
        <f t="shared" si="8"/>
        <v>0</v>
      </c>
      <c r="I51" s="6"/>
    </row>
    <row r="52" spans="1:9" ht="12.75" hidden="1">
      <c r="A52" s="47" t="s">
        <v>56</v>
      </c>
      <c r="B52" s="25">
        <v>0</v>
      </c>
      <c r="C52" s="25">
        <v>0</v>
      </c>
      <c r="D52" s="25" t="e">
        <f>C52/B52*100</f>
        <v>#DIV/0!</v>
      </c>
      <c r="E52" s="25">
        <f>C52</f>
        <v>0</v>
      </c>
      <c r="F52" s="25">
        <v>0</v>
      </c>
      <c r="G52" s="39" t="e">
        <f t="shared" si="7"/>
        <v>#DIV/0!</v>
      </c>
      <c r="H52" s="39">
        <f t="shared" si="8"/>
        <v>0</v>
      </c>
      <c r="I52" s="6"/>
    </row>
    <row r="53" spans="1:9" ht="12.75">
      <c r="A53" s="48" t="s">
        <v>33</v>
      </c>
      <c r="B53" s="25">
        <f>B40+B41+B42+B43+B44+B45+B46+B47+B48+B49+B50+B51+B52</f>
        <v>3915.7</v>
      </c>
      <c r="C53" s="25">
        <f>C40+C41+C42+C43+C44+C45+C46+C47+C48+C49+C50+C51+C52</f>
        <v>3904.5</v>
      </c>
      <c r="D53" s="25">
        <f>C53/B53*100</f>
        <v>99.71397195903671</v>
      </c>
      <c r="E53" s="25">
        <f>E40+E41+E42+E43+E44+E45+E46+E47+E48+E49+E50+E51+E52</f>
        <v>1189.3999999999999</v>
      </c>
      <c r="F53" s="25">
        <f>F40+F41+F42+F43+F44+F45+F46+F47+F48+F49+F50+F51+F52</f>
        <v>2974.5</v>
      </c>
      <c r="G53" s="39">
        <f t="shared" si="7"/>
        <v>131.26575895108422</v>
      </c>
      <c r="H53" s="39">
        <f t="shared" si="8"/>
        <v>930</v>
      </c>
      <c r="I53" s="25">
        <f>I40+I41+I42+I43+I44+I45+I46+I47+I48+I49+I50+I51+I52</f>
        <v>798.6</v>
      </c>
    </row>
    <row r="55" spans="1:2" ht="12.75">
      <c r="A55" s="55" t="s">
        <v>108</v>
      </c>
      <c r="B55" s="56">
        <v>2166.9</v>
      </c>
    </row>
    <row r="56" spans="1:2" ht="12.75">
      <c r="A56" s="55" t="s">
        <v>60</v>
      </c>
      <c r="B56" s="38">
        <f>C38</f>
        <v>1966.8</v>
      </c>
    </row>
    <row r="57" spans="1:2" ht="12.75">
      <c r="A57" s="55" t="s">
        <v>61</v>
      </c>
      <c r="B57" s="38">
        <f>B55+B56</f>
        <v>4133.7</v>
      </c>
    </row>
    <row r="58" spans="1:2" ht="12.75">
      <c r="A58" s="44" t="s">
        <v>62</v>
      </c>
      <c r="B58" s="38">
        <f>C53</f>
        <v>3904.5</v>
      </c>
    </row>
    <row r="59" spans="1:2" ht="12.75">
      <c r="A59" s="44" t="s">
        <v>117</v>
      </c>
      <c r="B59" s="38">
        <f>B57-B58</f>
        <v>229.19999999999982</v>
      </c>
    </row>
  </sheetData>
  <sheetProtection/>
  <mergeCells count="9">
    <mergeCell ref="H5:H6"/>
    <mergeCell ref="G5:G6"/>
    <mergeCell ref="A2:F2"/>
    <mergeCell ref="A3:F3"/>
    <mergeCell ref="F5:F6"/>
    <mergeCell ref="C5:D5"/>
    <mergeCell ref="B5:B6"/>
    <mergeCell ref="A4:D4"/>
    <mergeCell ref="E5:E6"/>
  </mergeCells>
  <printOptions/>
  <pageMargins left="0.15748031496062992" right="0.1968503937007874" top="0.15748031496062992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Пользователь</cp:lastModifiedBy>
  <cp:lastPrinted>2024-03-25T03:43:01Z</cp:lastPrinted>
  <dcterms:created xsi:type="dcterms:W3CDTF">2008-04-28T05:50:58Z</dcterms:created>
  <dcterms:modified xsi:type="dcterms:W3CDTF">2024-04-18T05:28:28Z</dcterms:modified>
  <cp:category/>
  <cp:version/>
  <cp:contentType/>
  <cp:contentStatus/>
</cp:coreProperties>
</file>