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"/>
    </mc:Choice>
  </mc:AlternateContent>
  <xr:revisionPtr revIDLastSave="0" documentId="8_{C9497EAB-6AD7-41B2-8830-07FD9E21CF42}" xr6:coauthVersionLast="37" xr6:coauthVersionMax="37" xr10:uidLastSave="{00000000-0000-0000-0000-000000000000}"/>
  <bookViews>
    <workbookView xWindow="32772" yWindow="32772" windowWidth="23040" windowHeight="9060" activeTab="8"/>
  </bookViews>
  <sheets>
    <sheet name="КБ" sheetId="1" r:id="rId1"/>
    <sheet name="МР" sheetId="4" r:id="rId2"/>
    <sheet name="Св П" sheetId="2" r:id="rId3"/>
    <sheet name="Сенг" sheetId="6" r:id="rId4"/>
    <sheet name="Силик" sheetId="5" r:id="rId5"/>
    <sheet name="Кр Гул" sheetId="7" r:id="rId6"/>
    <sheet name="Елаур" sheetId="9" r:id="rId7"/>
    <sheet name="НСлоб" sheetId="8" r:id="rId8"/>
    <sheet name="Туш" sheetId="3" r:id="rId9"/>
  </sheets>
  <externalReferences>
    <externalReference r:id="rId10"/>
  </externalReferences>
  <calcPr calcId="179021" refMode="R1C1"/>
</workbook>
</file>

<file path=xl/calcChain.xml><?xml version="1.0" encoding="utf-8"?>
<calcChain xmlns="http://schemas.openxmlformats.org/spreadsheetml/2006/main">
  <c r="D27" i="4" l="1"/>
  <c r="D26" i="4"/>
  <c r="D25" i="4"/>
  <c r="D24" i="4"/>
  <c r="C53" i="1"/>
  <c r="B8" i="3"/>
  <c r="C8" i="3"/>
  <c r="D8" i="3"/>
  <c r="E8" i="3"/>
  <c r="E26" i="3"/>
  <c r="F8" i="3"/>
  <c r="H8" i="3"/>
  <c r="I8" i="3"/>
  <c r="D9" i="3"/>
  <c r="G9" i="3"/>
  <c r="H9" i="3"/>
  <c r="D10" i="3"/>
  <c r="E10" i="3"/>
  <c r="G10" i="3"/>
  <c r="H10" i="3"/>
  <c r="D11" i="3"/>
  <c r="E11" i="3"/>
  <c r="G11" i="3"/>
  <c r="H11" i="3"/>
  <c r="D12" i="3"/>
  <c r="E12" i="3"/>
  <c r="G12" i="3"/>
  <c r="H12" i="3"/>
  <c r="D13" i="3"/>
  <c r="E13" i="3"/>
  <c r="G13" i="3"/>
  <c r="H13" i="3"/>
  <c r="D14" i="3"/>
  <c r="G14" i="3"/>
  <c r="H14" i="3"/>
  <c r="D15" i="3"/>
  <c r="G15" i="3"/>
  <c r="H15" i="3"/>
  <c r="D16" i="3"/>
  <c r="G16" i="3"/>
  <c r="H16" i="3"/>
  <c r="D17" i="3"/>
  <c r="G17" i="3"/>
  <c r="H17" i="3"/>
  <c r="D18" i="3"/>
  <c r="E18" i="3"/>
  <c r="G18" i="3"/>
  <c r="H18" i="3"/>
  <c r="B19" i="3"/>
  <c r="B26" i="3"/>
  <c r="C19" i="3"/>
  <c r="F19" i="3"/>
  <c r="H19" i="3"/>
  <c r="I19" i="3"/>
  <c r="D20" i="3"/>
  <c r="E20" i="3"/>
  <c r="E20" i="2"/>
  <c r="G20" i="3"/>
  <c r="H20" i="3"/>
  <c r="D21" i="3"/>
  <c r="G21" i="3"/>
  <c r="G19" i="3"/>
  <c r="H21" i="3"/>
  <c r="D22" i="3"/>
  <c r="D19" i="3"/>
  <c r="G22" i="3"/>
  <c r="H22" i="3"/>
  <c r="D23" i="3"/>
  <c r="G23" i="3"/>
  <c r="H23" i="3"/>
  <c r="D24" i="3"/>
  <c r="G24" i="3"/>
  <c r="H24" i="3"/>
  <c r="D25" i="3"/>
  <c r="G25" i="3"/>
  <c r="H25" i="3"/>
  <c r="C26" i="3"/>
  <c r="F26" i="3"/>
  <c r="G26" i="3"/>
  <c r="H26" i="3"/>
  <c r="I26" i="3"/>
  <c r="I28" i="3"/>
  <c r="I38" i="3"/>
  <c r="G27" i="3"/>
  <c r="H27" i="3"/>
  <c r="C28" i="3"/>
  <c r="F28" i="3"/>
  <c r="D29" i="3"/>
  <c r="G29" i="3"/>
  <c r="H29" i="3"/>
  <c r="D30" i="3"/>
  <c r="G30" i="3"/>
  <c r="H30" i="3"/>
  <c r="D31" i="3"/>
  <c r="G31" i="3"/>
  <c r="H31" i="3"/>
  <c r="D33" i="3"/>
  <c r="H33" i="3"/>
  <c r="B34" i="3"/>
  <c r="C34" i="3"/>
  <c r="C38" i="3"/>
  <c r="E34" i="3"/>
  <c r="F34" i="3"/>
  <c r="I34" i="3"/>
  <c r="D35" i="3"/>
  <c r="G35" i="3"/>
  <c r="H35" i="3"/>
  <c r="F38" i="3"/>
  <c r="D40" i="3"/>
  <c r="G40" i="3"/>
  <c r="H40" i="3"/>
  <c r="D41" i="3"/>
  <c r="G41" i="3"/>
  <c r="H41" i="3"/>
  <c r="D42" i="3"/>
  <c r="G42" i="3"/>
  <c r="H42" i="3"/>
  <c r="D43" i="3"/>
  <c r="G43" i="3"/>
  <c r="H43" i="3"/>
  <c r="D44" i="3"/>
  <c r="G44" i="3"/>
  <c r="H44" i="3"/>
  <c r="D45" i="3"/>
  <c r="E45" i="3"/>
  <c r="G45" i="3"/>
  <c r="H45" i="3"/>
  <c r="D46" i="3"/>
  <c r="G46" i="3"/>
  <c r="H46" i="3"/>
  <c r="D47" i="3"/>
  <c r="G47" i="3"/>
  <c r="H47" i="3"/>
  <c r="D48" i="3"/>
  <c r="E48" i="3"/>
  <c r="G48" i="3"/>
  <c r="H48" i="3"/>
  <c r="D49" i="3"/>
  <c r="G49" i="3"/>
  <c r="H49" i="3"/>
  <c r="D50" i="3"/>
  <c r="E50" i="3"/>
  <c r="G50" i="3"/>
  <c r="H50" i="3"/>
  <c r="D51" i="3"/>
  <c r="E51" i="3"/>
  <c r="G51" i="3"/>
  <c r="H51" i="3"/>
  <c r="D52" i="3"/>
  <c r="E52" i="3"/>
  <c r="G52" i="3"/>
  <c r="H52" i="3"/>
  <c r="B53" i="3"/>
  <c r="C53" i="3"/>
  <c r="B58" i="3"/>
  <c r="D53" i="3"/>
  <c r="E53" i="3"/>
  <c r="F53" i="3"/>
  <c r="I53" i="3"/>
  <c r="B8" i="8"/>
  <c r="B26" i="8"/>
  <c r="B28" i="8"/>
  <c r="B38" i="8"/>
  <c r="C8" i="8"/>
  <c r="G8" i="8"/>
  <c r="E8" i="8"/>
  <c r="F8" i="8"/>
  <c r="H8" i="8"/>
  <c r="I8" i="8"/>
  <c r="I26" i="8"/>
  <c r="I28" i="8"/>
  <c r="I38" i="8"/>
  <c r="D9" i="8"/>
  <c r="G9" i="8"/>
  <c r="H9" i="8"/>
  <c r="D10" i="8"/>
  <c r="E10" i="8"/>
  <c r="G10" i="8"/>
  <c r="H10" i="8"/>
  <c r="D11" i="8"/>
  <c r="E11" i="8"/>
  <c r="G11" i="8"/>
  <c r="H11" i="8"/>
  <c r="D12" i="8"/>
  <c r="E12" i="8"/>
  <c r="G12" i="8"/>
  <c r="H12" i="8"/>
  <c r="E13" i="8"/>
  <c r="G13" i="8"/>
  <c r="H13" i="8"/>
  <c r="D14" i="8"/>
  <c r="G14" i="8"/>
  <c r="H14" i="8"/>
  <c r="D15" i="8"/>
  <c r="G15" i="8"/>
  <c r="H15" i="8"/>
  <c r="D16" i="8"/>
  <c r="G16" i="8"/>
  <c r="H16" i="8"/>
  <c r="D17" i="8"/>
  <c r="G17" i="8"/>
  <c r="H17" i="8"/>
  <c r="D18" i="8"/>
  <c r="G18" i="8"/>
  <c r="H18" i="8"/>
  <c r="B19" i="8"/>
  <c r="C19" i="8"/>
  <c r="C26" i="8"/>
  <c r="D19" i="8"/>
  <c r="F19" i="8"/>
  <c r="I19" i="8"/>
  <c r="J19" i="8"/>
  <c r="D21" i="8"/>
  <c r="E21" i="8"/>
  <c r="G21" i="8"/>
  <c r="H21" i="8"/>
  <c r="D22" i="8"/>
  <c r="G22" i="8"/>
  <c r="H22" i="8"/>
  <c r="H23" i="8"/>
  <c r="D24" i="8"/>
  <c r="G24" i="8"/>
  <c r="H24" i="8"/>
  <c r="H25" i="8"/>
  <c r="F26" i="8"/>
  <c r="E27" i="8"/>
  <c r="G27" i="8"/>
  <c r="H27" i="8"/>
  <c r="F28" i="8"/>
  <c r="F38" i="8"/>
  <c r="D29" i="8"/>
  <c r="G29" i="8"/>
  <c r="H29" i="8"/>
  <c r="D30" i="8"/>
  <c r="G30" i="8"/>
  <c r="H30" i="8"/>
  <c r="D31" i="8"/>
  <c r="G31" i="8"/>
  <c r="H31" i="8"/>
  <c r="D33" i="8"/>
  <c r="E33" i="8"/>
  <c r="G33" i="8"/>
  <c r="H33" i="8"/>
  <c r="B34" i="8"/>
  <c r="C34" i="8"/>
  <c r="E34" i="8"/>
  <c r="F34" i="8"/>
  <c r="G34" i="8"/>
  <c r="I34" i="8"/>
  <c r="D35" i="8"/>
  <c r="G35" i="8"/>
  <c r="H35" i="8"/>
  <c r="D40" i="8"/>
  <c r="G40" i="8"/>
  <c r="H40" i="8"/>
  <c r="D41" i="8"/>
  <c r="G41" i="8"/>
  <c r="H41" i="8"/>
  <c r="D42" i="8"/>
  <c r="G42" i="8"/>
  <c r="H42" i="8"/>
  <c r="D43" i="8"/>
  <c r="G43" i="8"/>
  <c r="H43" i="8"/>
  <c r="D44" i="8"/>
  <c r="G44" i="8"/>
  <c r="H44" i="8"/>
  <c r="D45" i="8"/>
  <c r="E45" i="8"/>
  <c r="G45" i="8"/>
  <c r="H45" i="8"/>
  <c r="D46" i="8"/>
  <c r="E46" i="8"/>
  <c r="G46" i="8"/>
  <c r="H46" i="8"/>
  <c r="D47" i="8"/>
  <c r="G47" i="8"/>
  <c r="H47" i="8"/>
  <c r="D48" i="8"/>
  <c r="E48" i="8"/>
  <c r="G48" i="8"/>
  <c r="H48" i="8"/>
  <c r="D49" i="8"/>
  <c r="G49" i="8"/>
  <c r="H49" i="8"/>
  <c r="D50" i="8"/>
  <c r="G50" i="8"/>
  <c r="H50" i="8"/>
  <c r="D51" i="8"/>
  <c r="G51" i="8"/>
  <c r="H51" i="8"/>
  <c r="D52" i="8"/>
  <c r="G52" i="8"/>
  <c r="H52" i="8"/>
  <c r="B53" i="8"/>
  <c r="C53" i="8"/>
  <c r="D53" i="8"/>
  <c r="F53" i="8"/>
  <c r="I53" i="8"/>
  <c r="B8" i="9"/>
  <c r="C8" i="9"/>
  <c r="E8" i="9"/>
  <c r="E26" i="9"/>
  <c r="E28" i="9"/>
  <c r="E38" i="9"/>
  <c r="F8" i="9"/>
  <c r="I8" i="9"/>
  <c r="J8" i="9"/>
  <c r="D9" i="9"/>
  <c r="G9" i="9"/>
  <c r="H9" i="9"/>
  <c r="D10" i="9"/>
  <c r="G10" i="9"/>
  <c r="H10" i="9"/>
  <c r="D11" i="9"/>
  <c r="G11" i="9"/>
  <c r="H11" i="9"/>
  <c r="D12" i="9"/>
  <c r="G12" i="9"/>
  <c r="H12" i="9"/>
  <c r="D13" i="9"/>
  <c r="G13" i="9"/>
  <c r="H13" i="9"/>
  <c r="D14" i="9"/>
  <c r="G14" i="9"/>
  <c r="H14" i="9"/>
  <c r="D15" i="9"/>
  <c r="G15" i="9"/>
  <c r="H15" i="9"/>
  <c r="D16" i="9"/>
  <c r="G16" i="9"/>
  <c r="H16" i="9"/>
  <c r="D17" i="9"/>
  <c r="E17" i="9"/>
  <c r="G17" i="9"/>
  <c r="H17" i="9"/>
  <c r="D18" i="9"/>
  <c r="G18" i="9"/>
  <c r="H18" i="9"/>
  <c r="B19" i="9"/>
  <c r="D19" i="9"/>
  <c r="C19" i="9"/>
  <c r="F19" i="9"/>
  <c r="G19" i="9"/>
  <c r="H19" i="9"/>
  <c r="I19" i="9"/>
  <c r="D20" i="9"/>
  <c r="D21" i="9"/>
  <c r="G21" i="9"/>
  <c r="H21" i="9"/>
  <c r="D22" i="9"/>
  <c r="G22" i="9"/>
  <c r="H22" i="9"/>
  <c r="D23" i="9"/>
  <c r="G23" i="9"/>
  <c r="H23" i="9"/>
  <c r="D24" i="9"/>
  <c r="G24" i="9"/>
  <c r="H24" i="9"/>
  <c r="D25" i="9"/>
  <c r="E25" i="9"/>
  <c r="E19" i="9"/>
  <c r="G25" i="9"/>
  <c r="H25" i="9"/>
  <c r="C26" i="9"/>
  <c r="I26" i="9"/>
  <c r="I28" i="9"/>
  <c r="I38" i="9"/>
  <c r="D29" i="9"/>
  <c r="G29" i="9"/>
  <c r="H29" i="9"/>
  <c r="D30" i="9"/>
  <c r="G30" i="9"/>
  <c r="H30" i="9"/>
  <c r="D31" i="9"/>
  <c r="G31" i="9"/>
  <c r="H31" i="9"/>
  <c r="B34" i="9"/>
  <c r="C34" i="9"/>
  <c r="H34" i="9"/>
  <c r="E34" i="9"/>
  <c r="F34" i="9"/>
  <c r="I34" i="9"/>
  <c r="D35" i="9"/>
  <c r="G35" i="9"/>
  <c r="H35" i="9"/>
  <c r="H37" i="9"/>
  <c r="D40" i="9"/>
  <c r="G40" i="9"/>
  <c r="H40" i="9"/>
  <c r="D41" i="9"/>
  <c r="G41" i="9"/>
  <c r="H41" i="9"/>
  <c r="D42" i="9"/>
  <c r="G42" i="9"/>
  <c r="H42" i="9"/>
  <c r="D43" i="9"/>
  <c r="G43" i="9"/>
  <c r="H43" i="9"/>
  <c r="D44" i="9"/>
  <c r="G44" i="9"/>
  <c r="H44" i="9"/>
  <c r="D45" i="9"/>
  <c r="E45" i="9"/>
  <c r="G45" i="9"/>
  <c r="H45" i="9"/>
  <c r="D46" i="9"/>
  <c r="E46" i="9"/>
  <c r="G46" i="9"/>
  <c r="H46" i="9"/>
  <c r="D47" i="9"/>
  <c r="G47" i="9"/>
  <c r="H47" i="9"/>
  <c r="D48" i="9"/>
  <c r="E48" i="9"/>
  <c r="G48" i="9"/>
  <c r="H48" i="9"/>
  <c r="D49" i="9"/>
  <c r="G49" i="9"/>
  <c r="H49" i="9"/>
  <c r="D50" i="9"/>
  <c r="G50" i="9"/>
  <c r="H50" i="9"/>
  <c r="D51" i="9"/>
  <c r="G51" i="9"/>
  <c r="H51" i="9"/>
  <c r="D52" i="9"/>
  <c r="G52" i="9"/>
  <c r="H52" i="9"/>
  <c r="B53" i="9"/>
  <c r="C53" i="9"/>
  <c r="E53" i="9"/>
  <c r="F53" i="9"/>
  <c r="H53" i="9"/>
  <c r="I53" i="9"/>
  <c r="B8" i="7"/>
  <c r="C8" i="7"/>
  <c r="G8" i="7"/>
  <c r="D8" i="7"/>
  <c r="F8" i="7"/>
  <c r="H8" i="7"/>
  <c r="D9" i="7"/>
  <c r="G9" i="7"/>
  <c r="H9" i="7"/>
  <c r="D10" i="7"/>
  <c r="G10" i="7"/>
  <c r="H10" i="7"/>
  <c r="D11" i="7"/>
  <c r="E11" i="7"/>
  <c r="G11" i="7"/>
  <c r="H11" i="7"/>
  <c r="D12" i="7"/>
  <c r="E12" i="7"/>
  <c r="G12" i="7"/>
  <c r="H12" i="7"/>
  <c r="D13" i="7"/>
  <c r="E13" i="7"/>
  <c r="E13" i="2"/>
  <c r="E13" i="1"/>
  <c r="G13" i="7"/>
  <c r="H13" i="7"/>
  <c r="D14" i="7"/>
  <c r="E14" i="7"/>
  <c r="G14" i="7"/>
  <c r="H14" i="7"/>
  <c r="D15" i="7"/>
  <c r="G15" i="7"/>
  <c r="H15" i="7"/>
  <c r="D16" i="7"/>
  <c r="G16" i="7"/>
  <c r="H16" i="7"/>
  <c r="D17" i="7"/>
  <c r="G17" i="7"/>
  <c r="H17" i="7"/>
  <c r="D18" i="7"/>
  <c r="G18" i="7"/>
  <c r="H18" i="7"/>
  <c r="B19" i="7"/>
  <c r="B26" i="7"/>
  <c r="B28" i="7"/>
  <c r="C19" i="7"/>
  <c r="H19" i="7"/>
  <c r="F19" i="7"/>
  <c r="D20" i="7"/>
  <c r="G20" i="7"/>
  <c r="H20" i="7"/>
  <c r="D21" i="7"/>
  <c r="D19" i="7"/>
  <c r="G21" i="7"/>
  <c r="H21" i="7"/>
  <c r="D22" i="7"/>
  <c r="G22" i="7"/>
  <c r="G19" i="7"/>
  <c r="H22" i="7"/>
  <c r="D23" i="7"/>
  <c r="E23" i="7"/>
  <c r="E19" i="7"/>
  <c r="G23" i="7"/>
  <c r="H23" i="7"/>
  <c r="D24" i="7"/>
  <c r="G24" i="7"/>
  <c r="H24" i="7"/>
  <c r="D25" i="7"/>
  <c r="E25" i="7"/>
  <c r="G25" i="7"/>
  <c r="H25" i="7"/>
  <c r="F26" i="7"/>
  <c r="F28" i="7"/>
  <c r="F38" i="7"/>
  <c r="G27" i="7"/>
  <c r="H27" i="7"/>
  <c r="D29" i="7"/>
  <c r="G29" i="7"/>
  <c r="H29" i="7"/>
  <c r="D30" i="7"/>
  <c r="G30" i="7"/>
  <c r="H30" i="7"/>
  <c r="D31" i="7"/>
  <c r="E31" i="7"/>
  <c r="E34" i="7"/>
  <c r="H31" i="7"/>
  <c r="H32" i="7"/>
  <c r="D33" i="7"/>
  <c r="H33" i="7"/>
  <c r="B34" i="7"/>
  <c r="C34" i="7"/>
  <c r="H34" i="7"/>
  <c r="F34" i="7"/>
  <c r="D35" i="7"/>
  <c r="B38" i="7"/>
  <c r="D40" i="7"/>
  <c r="G40" i="7"/>
  <c r="H40" i="7"/>
  <c r="D41" i="7"/>
  <c r="G41" i="7"/>
  <c r="H41" i="7"/>
  <c r="D42" i="7"/>
  <c r="G42" i="7"/>
  <c r="H42" i="7"/>
  <c r="D43" i="7"/>
  <c r="G43" i="7"/>
  <c r="H43" i="7"/>
  <c r="D44" i="7"/>
  <c r="G44" i="7"/>
  <c r="H44" i="7"/>
  <c r="D45" i="7"/>
  <c r="E45" i="7"/>
  <c r="E53" i="7"/>
  <c r="G45" i="7"/>
  <c r="D46" i="7"/>
  <c r="E46" i="7"/>
  <c r="G46" i="7"/>
  <c r="D47" i="7"/>
  <c r="G47" i="7"/>
  <c r="H47" i="7"/>
  <c r="D48" i="7"/>
  <c r="E48" i="7"/>
  <c r="G48" i="7"/>
  <c r="D49" i="7"/>
  <c r="G49" i="7"/>
  <c r="H49" i="7"/>
  <c r="D50" i="7"/>
  <c r="E50" i="7"/>
  <c r="E50" i="2"/>
  <c r="G50" i="7"/>
  <c r="H50" i="7"/>
  <c r="D51" i="7"/>
  <c r="G51" i="7"/>
  <c r="D52" i="7"/>
  <c r="G52" i="7"/>
  <c r="H52" i="7"/>
  <c r="B53" i="7"/>
  <c r="C53" i="7"/>
  <c r="F53" i="7"/>
  <c r="B8" i="5"/>
  <c r="C8" i="5"/>
  <c r="E8" i="5"/>
  <c r="E26" i="5"/>
  <c r="E28" i="5"/>
  <c r="E38" i="5"/>
  <c r="F8" i="5"/>
  <c r="D9" i="5"/>
  <c r="G9" i="5"/>
  <c r="H9" i="5"/>
  <c r="D10" i="5"/>
  <c r="G10" i="5"/>
  <c r="H10" i="5"/>
  <c r="D11" i="5"/>
  <c r="E11" i="5"/>
  <c r="G11" i="5"/>
  <c r="H11" i="5"/>
  <c r="D12" i="5"/>
  <c r="E12" i="5"/>
  <c r="G12" i="5"/>
  <c r="H12" i="5"/>
  <c r="D13" i="5"/>
  <c r="E13" i="5"/>
  <c r="G13" i="5"/>
  <c r="H13" i="5"/>
  <c r="D14" i="5"/>
  <c r="G14" i="5"/>
  <c r="H14" i="5"/>
  <c r="D15" i="5"/>
  <c r="G15" i="5"/>
  <c r="H15" i="5"/>
  <c r="D16" i="5"/>
  <c r="G16" i="5"/>
  <c r="H16" i="5"/>
  <c r="D17" i="5"/>
  <c r="G17" i="5"/>
  <c r="H17" i="5"/>
  <c r="D18" i="5"/>
  <c r="G18" i="5"/>
  <c r="H18" i="5"/>
  <c r="B19" i="5"/>
  <c r="B19" i="2"/>
  <c r="C19" i="5"/>
  <c r="F19" i="5"/>
  <c r="H19" i="5"/>
  <c r="D20" i="5"/>
  <c r="D19" i="5"/>
  <c r="G20" i="5"/>
  <c r="D21" i="5"/>
  <c r="G21" i="5"/>
  <c r="H21" i="5"/>
  <c r="D22" i="5"/>
  <c r="G22" i="5"/>
  <c r="H22" i="5"/>
  <c r="D23" i="5"/>
  <c r="E23" i="5"/>
  <c r="E19" i="5"/>
  <c r="G23" i="5"/>
  <c r="H23" i="5"/>
  <c r="D24" i="5"/>
  <c r="G24" i="5"/>
  <c r="H24" i="5"/>
  <c r="D25" i="5"/>
  <c r="G25" i="5"/>
  <c r="H25" i="5"/>
  <c r="C26" i="5"/>
  <c r="D27" i="5"/>
  <c r="G27" i="5"/>
  <c r="H27" i="5"/>
  <c r="C28" i="5"/>
  <c r="D29" i="5"/>
  <c r="G29" i="5"/>
  <c r="H29" i="5"/>
  <c r="D30" i="5"/>
  <c r="G30" i="5"/>
  <c r="H30" i="5"/>
  <c r="D31" i="5"/>
  <c r="E31" i="5"/>
  <c r="G31" i="5"/>
  <c r="H31" i="5"/>
  <c r="D33" i="5"/>
  <c r="G33" i="5"/>
  <c r="B34" i="5"/>
  <c r="B34" i="2"/>
  <c r="C34" i="5"/>
  <c r="E34" i="5"/>
  <c r="F34" i="5"/>
  <c r="H34" i="5"/>
  <c r="D35" i="5"/>
  <c r="G35" i="5"/>
  <c r="D37" i="5"/>
  <c r="C38" i="5"/>
  <c r="D40" i="5"/>
  <c r="G40" i="5"/>
  <c r="H40" i="5"/>
  <c r="D41" i="5"/>
  <c r="G41" i="5"/>
  <c r="H41" i="5"/>
  <c r="D42" i="5"/>
  <c r="G42" i="5"/>
  <c r="H42" i="5"/>
  <c r="D43" i="5"/>
  <c r="G43" i="5"/>
  <c r="H43" i="5"/>
  <c r="D44" i="5"/>
  <c r="G44" i="5"/>
  <c r="H44" i="5"/>
  <c r="D45" i="5"/>
  <c r="E45" i="5"/>
  <c r="E45" i="2"/>
  <c r="G45" i="5"/>
  <c r="H45" i="5"/>
  <c r="D46" i="5"/>
  <c r="E46" i="5"/>
  <c r="E46" i="2"/>
  <c r="G46" i="5"/>
  <c r="H46" i="5"/>
  <c r="D47" i="5"/>
  <c r="G47" i="5"/>
  <c r="H47" i="5"/>
  <c r="D48" i="5"/>
  <c r="E48" i="5"/>
  <c r="G48" i="5"/>
  <c r="H48" i="5"/>
  <c r="D49" i="5"/>
  <c r="G49" i="5"/>
  <c r="H49" i="5"/>
  <c r="D50" i="5"/>
  <c r="G50" i="5"/>
  <c r="H50" i="5"/>
  <c r="D51" i="5"/>
  <c r="G51" i="5"/>
  <c r="H51" i="5"/>
  <c r="D52" i="5"/>
  <c r="G52" i="5"/>
  <c r="H52" i="5"/>
  <c r="B53" i="5"/>
  <c r="C53" i="5"/>
  <c r="E53" i="5"/>
  <c r="F53" i="5"/>
  <c r="B8" i="6"/>
  <c r="C8" i="6"/>
  <c r="D8" i="6"/>
  <c r="F8" i="6"/>
  <c r="D9" i="6"/>
  <c r="G9" i="6"/>
  <c r="H9" i="6"/>
  <c r="D10" i="6"/>
  <c r="G10" i="6"/>
  <c r="H10" i="6"/>
  <c r="D11" i="6"/>
  <c r="E11" i="6"/>
  <c r="G11" i="6"/>
  <c r="H11" i="6"/>
  <c r="D12" i="6"/>
  <c r="E12" i="6"/>
  <c r="G12" i="6"/>
  <c r="H12" i="6"/>
  <c r="E13" i="6"/>
  <c r="G13" i="6"/>
  <c r="H13" i="6"/>
  <c r="D14" i="6"/>
  <c r="E14" i="6"/>
  <c r="G14" i="6"/>
  <c r="H14" i="6"/>
  <c r="D15" i="6"/>
  <c r="G15" i="6"/>
  <c r="H15" i="6"/>
  <c r="D16" i="6"/>
  <c r="G16" i="6"/>
  <c r="H16" i="6"/>
  <c r="D17" i="6"/>
  <c r="E17" i="6"/>
  <c r="E17" i="2"/>
  <c r="E17" i="1"/>
  <c r="G17" i="6"/>
  <c r="H17" i="6"/>
  <c r="D18" i="6"/>
  <c r="G18" i="6"/>
  <c r="H18" i="6"/>
  <c r="B19" i="6"/>
  <c r="C19" i="6"/>
  <c r="D19" i="6"/>
  <c r="E19" i="6"/>
  <c r="F19" i="6"/>
  <c r="G19" i="6"/>
  <c r="H19" i="6"/>
  <c r="D20" i="6"/>
  <c r="G20" i="6"/>
  <c r="H20" i="6"/>
  <c r="D21" i="6"/>
  <c r="G21" i="6"/>
  <c r="H21" i="6"/>
  <c r="D22" i="6"/>
  <c r="G22" i="6"/>
  <c r="H22" i="6"/>
  <c r="D23" i="6"/>
  <c r="G23" i="6"/>
  <c r="H23" i="6"/>
  <c r="D24" i="6"/>
  <c r="G24" i="6"/>
  <c r="H24" i="6"/>
  <c r="D25" i="6"/>
  <c r="G25" i="6"/>
  <c r="H25" i="6"/>
  <c r="B26" i="6"/>
  <c r="F26" i="6"/>
  <c r="D27" i="6"/>
  <c r="G27" i="6"/>
  <c r="H27" i="6"/>
  <c r="B28" i="6"/>
  <c r="F28" i="6"/>
  <c r="D29" i="6"/>
  <c r="E29" i="6"/>
  <c r="E34" i="6"/>
  <c r="E34" i="2"/>
  <c r="G29" i="6"/>
  <c r="H29" i="6"/>
  <c r="D30" i="6"/>
  <c r="G30" i="6"/>
  <c r="H30" i="6"/>
  <c r="D31" i="6"/>
  <c r="E31" i="6"/>
  <c r="G31" i="6"/>
  <c r="H31" i="6"/>
  <c r="D33" i="6"/>
  <c r="G33" i="6"/>
  <c r="H33" i="6"/>
  <c r="B34" i="6"/>
  <c r="D34" i="6"/>
  <c r="C34" i="6"/>
  <c r="F34" i="6"/>
  <c r="F34" i="2"/>
  <c r="D35" i="6"/>
  <c r="G35" i="6"/>
  <c r="H35" i="6"/>
  <c r="D36" i="6"/>
  <c r="G36" i="6"/>
  <c r="H36" i="6"/>
  <c r="D40" i="6"/>
  <c r="G40" i="6"/>
  <c r="H40" i="6"/>
  <c r="D41" i="6"/>
  <c r="E41" i="6"/>
  <c r="G41" i="6"/>
  <c r="H41" i="6"/>
  <c r="D42" i="6"/>
  <c r="G42" i="6"/>
  <c r="H42" i="6"/>
  <c r="D43" i="6"/>
  <c r="G43" i="6"/>
  <c r="H43" i="6"/>
  <c r="D44" i="6"/>
  <c r="G44" i="6"/>
  <c r="H44" i="6"/>
  <c r="D45" i="6"/>
  <c r="E45" i="6"/>
  <c r="G45" i="6"/>
  <c r="H45" i="6"/>
  <c r="D46" i="6"/>
  <c r="E46" i="6"/>
  <c r="G46" i="6"/>
  <c r="H46" i="6"/>
  <c r="D47" i="6"/>
  <c r="E47" i="6"/>
  <c r="E47" i="2"/>
  <c r="G47" i="6"/>
  <c r="H47" i="6"/>
  <c r="D48" i="6"/>
  <c r="E48" i="6"/>
  <c r="G48" i="6"/>
  <c r="H48" i="6"/>
  <c r="D49" i="6"/>
  <c r="G49" i="6"/>
  <c r="H49" i="6"/>
  <c r="D50" i="6"/>
  <c r="G50" i="6"/>
  <c r="H50" i="6"/>
  <c r="D51" i="6"/>
  <c r="E51" i="6"/>
  <c r="E51" i="2"/>
  <c r="G51" i="6"/>
  <c r="H51" i="6"/>
  <c r="D52" i="6"/>
  <c r="E52" i="6"/>
  <c r="E52" i="2"/>
  <c r="G52" i="6"/>
  <c r="H52" i="6"/>
  <c r="B53" i="6"/>
  <c r="C53" i="6"/>
  <c r="B58" i="6"/>
  <c r="F53" i="6"/>
  <c r="F8" i="2"/>
  <c r="B9" i="2"/>
  <c r="C9" i="2"/>
  <c r="E9" i="2"/>
  <c r="E9" i="1"/>
  <c r="F9" i="2"/>
  <c r="F9" i="1"/>
  <c r="G9" i="2"/>
  <c r="B10" i="2"/>
  <c r="C10" i="2"/>
  <c r="C10" i="1"/>
  <c r="D10" i="2"/>
  <c r="E10" i="2"/>
  <c r="E10" i="1"/>
  <c r="F10" i="2"/>
  <c r="G10" i="2"/>
  <c r="H10" i="2"/>
  <c r="B11" i="2"/>
  <c r="C11" i="2"/>
  <c r="D11" i="2"/>
  <c r="E11" i="2"/>
  <c r="E11" i="1"/>
  <c r="F11" i="2"/>
  <c r="G11" i="2"/>
  <c r="H11" i="2"/>
  <c r="B12" i="2"/>
  <c r="C12" i="2"/>
  <c r="F12" i="2"/>
  <c r="B13" i="2"/>
  <c r="C13" i="2"/>
  <c r="F13" i="2"/>
  <c r="B14" i="2"/>
  <c r="C14" i="2"/>
  <c r="D14" i="2"/>
  <c r="F14" i="2"/>
  <c r="B15" i="2"/>
  <c r="C15" i="2"/>
  <c r="D15" i="2"/>
  <c r="E15" i="2"/>
  <c r="F15" i="2"/>
  <c r="G15" i="2"/>
  <c r="H15" i="2"/>
  <c r="B16" i="2"/>
  <c r="C16" i="2"/>
  <c r="D16" i="2"/>
  <c r="E16" i="2"/>
  <c r="F16" i="2"/>
  <c r="B17" i="2"/>
  <c r="C17" i="2"/>
  <c r="F17" i="2"/>
  <c r="F17" i="1"/>
  <c r="G17" i="2"/>
  <c r="B18" i="2"/>
  <c r="C18" i="2"/>
  <c r="C18" i="1"/>
  <c r="D18" i="2"/>
  <c r="E18" i="2"/>
  <c r="F18" i="2"/>
  <c r="G18" i="2"/>
  <c r="H18" i="2"/>
  <c r="F19" i="2"/>
  <c r="F19" i="1"/>
  <c r="B20" i="2"/>
  <c r="C20" i="2"/>
  <c r="F20" i="2"/>
  <c r="F20" i="1"/>
  <c r="B21" i="2"/>
  <c r="C21" i="2"/>
  <c r="F21" i="2"/>
  <c r="F21" i="1"/>
  <c r="G21" i="2"/>
  <c r="B22" i="2"/>
  <c r="C22" i="2"/>
  <c r="D22" i="2"/>
  <c r="E22" i="2"/>
  <c r="E22" i="1"/>
  <c r="F22" i="2"/>
  <c r="G22" i="2"/>
  <c r="H22" i="2"/>
  <c r="B23" i="2"/>
  <c r="C23" i="2"/>
  <c r="E23" i="2"/>
  <c r="E23" i="1"/>
  <c r="F23" i="2"/>
  <c r="G23" i="2"/>
  <c r="H23" i="2"/>
  <c r="B24" i="2"/>
  <c r="B24" i="1"/>
  <c r="C24" i="2"/>
  <c r="E24" i="2"/>
  <c r="E24" i="1"/>
  <c r="F24" i="2"/>
  <c r="B25" i="2"/>
  <c r="C25" i="2"/>
  <c r="F25" i="2"/>
  <c r="B27" i="2"/>
  <c r="C27" i="2"/>
  <c r="E27" i="2"/>
  <c r="F27" i="2"/>
  <c r="B29" i="2"/>
  <c r="C29" i="2"/>
  <c r="E29" i="2"/>
  <c r="F29" i="2"/>
  <c r="F29" i="1"/>
  <c r="B30" i="2"/>
  <c r="C30" i="2"/>
  <c r="G30" i="2"/>
  <c r="E30" i="2"/>
  <c r="F30" i="2"/>
  <c r="B31" i="2"/>
  <c r="C31" i="2"/>
  <c r="G31" i="2"/>
  <c r="E31" i="2"/>
  <c r="F31" i="2"/>
  <c r="B32" i="2"/>
  <c r="C32" i="2"/>
  <c r="G32" i="2"/>
  <c r="E32" i="2"/>
  <c r="F32" i="2"/>
  <c r="B33" i="2"/>
  <c r="C33" i="2"/>
  <c r="H33" i="2"/>
  <c r="E33" i="2"/>
  <c r="F33" i="2"/>
  <c r="B35" i="2"/>
  <c r="C35" i="2"/>
  <c r="H35" i="2"/>
  <c r="D35" i="2"/>
  <c r="E35" i="2"/>
  <c r="F35" i="2"/>
  <c r="B36" i="2"/>
  <c r="C36" i="2"/>
  <c r="E36" i="2"/>
  <c r="F36" i="2"/>
  <c r="B37" i="2"/>
  <c r="D37" i="2"/>
  <c r="C37" i="2"/>
  <c r="E37" i="2"/>
  <c r="F37" i="2"/>
  <c r="B40" i="2"/>
  <c r="D40" i="1"/>
  <c r="C40" i="2"/>
  <c r="E40" i="2"/>
  <c r="F40" i="2"/>
  <c r="H40" i="2"/>
  <c r="G40" i="2"/>
  <c r="B41" i="2"/>
  <c r="C41" i="2"/>
  <c r="E41" i="2"/>
  <c r="F41" i="2"/>
  <c r="G41" i="2"/>
  <c r="B42" i="2"/>
  <c r="B42" i="1"/>
  <c r="D42" i="1"/>
  <c r="C42" i="2"/>
  <c r="E42" i="2"/>
  <c r="F42" i="2"/>
  <c r="B43" i="2"/>
  <c r="C43" i="2"/>
  <c r="G43" i="2"/>
  <c r="E43" i="2"/>
  <c r="F43" i="2"/>
  <c r="B44" i="2"/>
  <c r="B44" i="1"/>
  <c r="D44" i="1"/>
  <c r="C44" i="2"/>
  <c r="G44" i="2"/>
  <c r="E44" i="2"/>
  <c r="F44" i="2"/>
  <c r="B45" i="2"/>
  <c r="B45" i="1"/>
  <c r="C45" i="2"/>
  <c r="F45" i="2"/>
  <c r="B46" i="2"/>
  <c r="B46" i="1"/>
  <c r="C46" i="2"/>
  <c r="H46" i="2"/>
  <c r="F46" i="2"/>
  <c r="B47" i="2"/>
  <c r="D47" i="2"/>
  <c r="C47" i="2"/>
  <c r="H47" i="2"/>
  <c r="F47" i="2"/>
  <c r="G47" i="2"/>
  <c r="B48" i="2"/>
  <c r="B48" i="1"/>
  <c r="D48" i="1"/>
  <c r="C48" i="2"/>
  <c r="F48" i="2"/>
  <c r="H48" i="2"/>
  <c r="B49" i="2"/>
  <c r="B49" i="1"/>
  <c r="D49" i="1"/>
  <c r="C49" i="2"/>
  <c r="E49" i="2"/>
  <c r="F49" i="2"/>
  <c r="B50" i="2"/>
  <c r="C50" i="2"/>
  <c r="D50" i="2"/>
  <c r="F50" i="2"/>
  <c r="B51" i="2"/>
  <c r="C51" i="2"/>
  <c r="F51" i="2"/>
  <c r="G51" i="2"/>
  <c r="B52" i="2"/>
  <c r="C52" i="2"/>
  <c r="F52" i="2"/>
  <c r="B8" i="4"/>
  <c r="C8" i="4"/>
  <c r="F8" i="4"/>
  <c r="G8" i="4"/>
  <c r="D9" i="4"/>
  <c r="G9" i="4"/>
  <c r="H9" i="4"/>
  <c r="D10" i="4"/>
  <c r="G10" i="4"/>
  <c r="H10" i="4"/>
  <c r="D11" i="4"/>
  <c r="G11" i="4"/>
  <c r="H11" i="4"/>
  <c r="D12" i="4"/>
  <c r="G12" i="4"/>
  <c r="H12" i="4"/>
  <c r="D13" i="4"/>
  <c r="E13" i="4"/>
  <c r="E8" i="4"/>
  <c r="G13" i="4"/>
  <c r="H13" i="4"/>
  <c r="D14" i="4"/>
  <c r="G14" i="4"/>
  <c r="H14" i="4"/>
  <c r="D15" i="4"/>
  <c r="G15" i="4"/>
  <c r="H15" i="4"/>
  <c r="D16" i="4"/>
  <c r="E16" i="4"/>
  <c r="E15" i="1"/>
  <c r="G16" i="4"/>
  <c r="H16" i="4"/>
  <c r="D17" i="4"/>
  <c r="E17" i="4"/>
  <c r="E16" i="1"/>
  <c r="G17" i="4"/>
  <c r="H17" i="4"/>
  <c r="D18" i="4"/>
  <c r="G18" i="4"/>
  <c r="D19" i="4"/>
  <c r="G19" i="4"/>
  <c r="H19" i="4"/>
  <c r="D20" i="4"/>
  <c r="G20" i="4"/>
  <c r="H20" i="4"/>
  <c r="B21" i="4"/>
  <c r="C21" i="4"/>
  <c r="E21" i="4"/>
  <c r="F21" i="4"/>
  <c r="G21" i="4"/>
  <c r="H21" i="4"/>
  <c r="D22" i="4"/>
  <c r="D21" i="4"/>
  <c r="G22" i="4"/>
  <c r="H22" i="4"/>
  <c r="D23" i="4"/>
  <c r="G23" i="4"/>
  <c r="H23" i="4"/>
  <c r="G24" i="4"/>
  <c r="H24" i="4"/>
  <c r="G25" i="4"/>
  <c r="H25" i="4"/>
  <c r="G26" i="4"/>
  <c r="H26" i="4"/>
  <c r="G27" i="4"/>
  <c r="H27" i="4"/>
  <c r="F28" i="4"/>
  <c r="F30" i="4"/>
  <c r="F40" i="4"/>
  <c r="D29" i="4"/>
  <c r="G29" i="4"/>
  <c r="H29" i="4"/>
  <c r="D31" i="4"/>
  <c r="G31" i="4"/>
  <c r="H31" i="4"/>
  <c r="D32" i="4"/>
  <c r="G32" i="4"/>
  <c r="H32" i="4"/>
  <c r="D33" i="4"/>
  <c r="G33" i="4"/>
  <c r="H33" i="4"/>
  <c r="C34" i="4"/>
  <c r="D34" i="4"/>
  <c r="E34" i="4"/>
  <c r="F34" i="4"/>
  <c r="D35" i="4"/>
  <c r="G35" i="4"/>
  <c r="H35" i="4"/>
  <c r="D36" i="4"/>
  <c r="G36" i="4"/>
  <c r="H36" i="4"/>
  <c r="D37" i="4"/>
  <c r="E37" i="4"/>
  <c r="G37" i="4"/>
  <c r="H37" i="4"/>
  <c r="D38" i="4"/>
  <c r="G38" i="4"/>
  <c r="H38" i="4"/>
  <c r="D39" i="4"/>
  <c r="G39" i="4"/>
  <c r="H39" i="4"/>
  <c r="G41" i="4"/>
  <c r="H41" i="4"/>
  <c r="D42" i="4"/>
  <c r="G42" i="4"/>
  <c r="H42" i="4"/>
  <c r="D43" i="4"/>
  <c r="G43" i="4"/>
  <c r="H43" i="4"/>
  <c r="D44" i="4"/>
  <c r="G44" i="4"/>
  <c r="H44" i="4"/>
  <c r="D45" i="4"/>
  <c r="G45" i="4"/>
  <c r="H45" i="4"/>
  <c r="D46" i="4"/>
  <c r="G46" i="4"/>
  <c r="H46" i="4"/>
  <c r="D47" i="4"/>
  <c r="G47" i="4"/>
  <c r="H47" i="4"/>
  <c r="D48" i="4"/>
  <c r="G48" i="4"/>
  <c r="H48" i="4"/>
  <c r="D49" i="4"/>
  <c r="G49" i="4"/>
  <c r="H49" i="4"/>
  <c r="D50" i="4"/>
  <c r="E50" i="4"/>
  <c r="G50" i="4"/>
  <c r="H50" i="4"/>
  <c r="D51" i="4"/>
  <c r="G51" i="4"/>
  <c r="H51" i="4"/>
  <c r="D52" i="4"/>
  <c r="G52" i="4"/>
  <c r="H52" i="4"/>
  <c r="E53" i="4"/>
  <c r="G53" i="4"/>
  <c r="H53" i="4"/>
  <c r="D54" i="4"/>
  <c r="G54" i="4"/>
  <c r="H54" i="4"/>
  <c r="B55" i="4"/>
  <c r="C55" i="4"/>
  <c r="F55" i="4"/>
  <c r="F8" i="1"/>
  <c r="B9" i="1"/>
  <c r="C9" i="1"/>
  <c r="D9" i="1"/>
  <c r="H9" i="1"/>
  <c r="B10" i="1"/>
  <c r="F10" i="1"/>
  <c r="G10" i="1"/>
  <c r="B11" i="1"/>
  <c r="C11" i="1"/>
  <c r="D11" i="1"/>
  <c r="F11" i="1"/>
  <c r="H11" i="1"/>
  <c r="C12" i="1"/>
  <c r="B13" i="1"/>
  <c r="F13" i="1"/>
  <c r="B14" i="1"/>
  <c r="F14" i="1"/>
  <c r="B15" i="1"/>
  <c r="C15" i="1"/>
  <c r="G15" i="1"/>
  <c r="D15" i="1"/>
  <c r="F15" i="1"/>
  <c r="H15" i="1"/>
  <c r="B16" i="1"/>
  <c r="C16" i="1"/>
  <c r="D16" i="1"/>
  <c r="F16" i="1"/>
  <c r="H16" i="1"/>
  <c r="G16" i="1"/>
  <c r="B17" i="1"/>
  <c r="C17" i="1"/>
  <c r="G17" i="1"/>
  <c r="D17" i="1"/>
  <c r="H17" i="1"/>
  <c r="B18" i="1"/>
  <c r="E18" i="1"/>
  <c r="F18" i="1"/>
  <c r="B19" i="1"/>
  <c r="B20" i="1"/>
  <c r="E20" i="1"/>
  <c r="B21" i="1"/>
  <c r="B22" i="1"/>
  <c r="C22" i="1"/>
  <c r="G22" i="1"/>
  <c r="F22" i="1"/>
  <c r="B23" i="1"/>
  <c r="C23" i="1"/>
  <c r="F23" i="1"/>
  <c r="H23" i="1"/>
  <c r="G23" i="1"/>
  <c r="C24" i="1"/>
  <c r="B25" i="1"/>
  <c r="F25" i="1"/>
  <c r="D27" i="1"/>
  <c r="F27" i="1"/>
  <c r="H27" i="1"/>
  <c r="G27" i="1"/>
  <c r="D29" i="1"/>
  <c r="D30" i="1"/>
  <c r="G30" i="1"/>
  <c r="H30" i="1"/>
  <c r="D31" i="1"/>
  <c r="G31" i="1"/>
  <c r="H31" i="1"/>
  <c r="B32" i="1"/>
  <c r="C32" i="1"/>
  <c r="D32" i="1"/>
  <c r="E32" i="1"/>
  <c r="E33" i="1"/>
  <c r="G33" i="1"/>
  <c r="H33" i="1"/>
  <c r="G34" i="1"/>
  <c r="H34" i="1"/>
  <c r="G35" i="1"/>
  <c r="H35" i="1"/>
  <c r="G40" i="1"/>
  <c r="H40" i="1"/>
  <c r="B41" i="1"/>
  <c r="B53" i="1"/>
  <c r="D53" i="1"/>
  <c r="D41" i="1"/>
  <c r="G41" i="1"/>
  <c r="H41" i="1"/>
  <c r="G42" i="1"/>
  <c r="H42" i="1"/>
  <c r="G43" i="1"/>
  <c r="H43" i="1"/>
  <c r="G44" i="1"/>
  <c r="H44" i="1"/>
  <c r="H45" i="1"/>
  <c r="G46" i="1"/>
  <c r="H46" i="1"/>
  <c r="G47" i="1"/>
  <c r="H47" i="1"/>
  <c r="E48" i="1"/>
  <c r="G48" i="1"/>
  <c r="H48" i="1"/>
  <c r="G49" i="1"/>
  <c r="H49" i="1"/>
  <c r="B50" i="1"/>
  <c r="D50" i="1"/>
  <c r="G50" i="1"/>
  <c r="H50" i="1"/>
  <c r="B51" i="1"/>
  <c r="D51" i="1"/>
  <c r="E51" i="1"/>
  <c r="G51" i="1"/>
  <c r="H51" i="1"/>
  <c r="B52" i="1"/>
  <c r="D52" i="1"/>
  <c r="E52" i="1"/>
  <c r="H52" i="1"/>
  <c r="B60" i="1"/>
  <c r="B61" i="1"/>
  <c r="E53" i="1"/>
  <c r="F53" i="1"/>
  <c r="B57" i="1"/>
  <c r="B86" i="1"/>
  <c r="E28" i="4"/>
  <c r="E30" i="4"/>
  <c r="E40" i="4"/>
  <c r="E28" i="3"/>
  <c r="H53" i="1"/>
  <c r="G53" i="1"/>
  <c r="D42" i="2"/>
  <c r="G48" i="2"/>
  <c r="G42" i="2"/>
  <c r="D53" i="5"/>
  <c r="B58" i="5"/>
  <c r="H42" i="2"/>
  <c r="G53" i="5"/>
  <c r="H53" i="5"/>
  <c r="B47" i="1"/>
  <c r="D47" i="1"/>
  <c r="D49" i="2"/>
  <c r="H43" i="2"/>
  <c r="D43" i="2"/>
  <c r="G53" i="7"/>
  <c r="B58" i="7"/>
  <c r="H53" i="7"/>
  <c r="D40" i="2"/>
  <c r="D41" i="2"/>
  <c r="B43" i="1"/>
  <c r="D43" i="1"/>
  <c r="B53" i="2"/>
  <c r="G53" i="9"/>
  <c r="B58" i="9"/>
  <c r="H44" i="2"/>
  <c r="D44" i="2"/>
  <c r="H53" i="8"/>
  <c r="D46" i="1"/>
  <c r="G49" i="2"/>
  <c r="H53" i="3"/>
  <c r="H49" i="2"/>
  <c r="G53" i="3"/>
  <c r="H41" i="2"/>
  <c r="G34" i="4"/>
  <c r="H34" i="4"/>
  <c r="G35" i="2"/>
  <c r="G34" i="6"/>
  <c r="H34" i="6"/>
  <c r="H30" i="2"/>
  <c r="D30" i="2"/>
  <c r="G34" i="7"/>
  <c r="D34" i="7"/>
  <c r="G34" i="9"/>
  <c r="D34" i="9"/>
  <c r="G33" i="2"/>
  <c r="H31" i="2"/>
  <c r="D31" i="2"/>
  <c r="G29" i="2"/>
  <c r="E38" i="3"/>
  <c r="B56" i="3"/>
  <c r="B57" i="3"/>
  <c r="B59" i="3"/>
  <c r="H38" i="3"/>
  <c r="G38" i="3"/>
  <c r="D38" i="3"/>
  <c r="D26" i="8"/>
  <c r="G26" i="8"/>
  <c r="H26" i="8"/>
  <c r="C28" i="8"/>
  <c r="H29" i="1"/>
  <c r="F32" i="1"/>
  <c r="G29" i="1"/>
  <c r="G50" i="2"/>
  <c r="H50" i="2"/>
  <c r="H45" i="2"/>
  <c r="G45" i="2"/>
  <c r="H25" i="2"/>
  <c r="G25" i="2"/>
  <c r="D13" i="2"/>
  <c r="H13" i="2"/>
  <c r="C13" i="1"/>
  <c r="G13" i="2"/>
  <c r="C34" i="2"/>
  <c r="E53" i="6"/>
  <c r="E53" i="2"/>
  <c r="D36" i="2"/>
  <c r="H36" i="2"/>
  <c r="H32" i="2"/>
  <c r="G16" i="2"/>
  <c r="H16" i="2"/>
  <c r="B28" i="3"/>
  <c r="B38" i="3"/>
  <c r="D26" i="3"/>
  <c r="C53" i="2"/>
  <c r="G53" i="8"/>
  <c r="G55" i="4"/>
  <c r="D55" i="4"/>
  <c r="H55" i="4"/>
  <c r="D52" i="2"/>
  <c r="G52" i="2"/>
  <c r="H52" i="2"/>
  <c r="G37" i="2"/>
  <c r="H37" i="2"/>
  <c r="G36" i="2"/>
  <c r="G24" i="2"/>
  <c r="H24" i="2"/>
  <c r="G20" i="2"/>
  <c r="H20" i="2"/>
  <c r="C20" i="1"/>
  <c r="G14" i="2"/>
  <c r="G12" i="2"/>
  <c r="H12" i="2"/>
  <c r="F12" i="1"/>
  <c r="H10" i="1"/>
  <c r="D10" i="1"/>
  <c r="C8" i="2"/>
  <c r="F38" i="6"/>
  <c r="F38" i="2"/>
  <c r="F26" i="2"/>
  <c r="F26" i="1"/>
  <c r="G8" i="6"/>
  <c r="H8" i="6"/>
  <c r="E48" i="2"/>
  <c r="H38" i="5"/>
  <c r="B26" i="5"/>
  <c r="D8" i="5"/>
  <c r="B8" i="2"/>
  <c r="B26" i="9"/>
  <c r="D8" i="9"/>
  <c r="G19" i="8"/>
  <c r="E19" i="8"/>
  <c r="E26" i="8"/>
  <c r="E28" i="8"/>
  <c r="E38" i="8"/>
  <c r="E21" i="2"/>
  <c r="E21" i="1"/>
  <c r="H19" i="8"/>
  <c r="D28" i="3"/>
  <c r="G28" i="3"/>
  <c r="H28" i="3"/>
  <c r="H53" i="6"/>
  <c r="D53" i="6"/>
  <c r="C25" i="1"/>
  <c r="H22" i="1"/>
  <c r="G11" i="1"/>
  <c r="H14" i="2"/>
  <c r="B12" i="1"/>
  <c r="D12" i="1"/>
  <c r="D12" i="2"/>
  <c r="E8" i="7"/>
  <c r="E26" i="7"/>
  <c r="E28" i="7"/>
  <c r="E38" i="7"/>
  <c r="C26" i="7"/>
  <c r="D34" i="3"/>
  <c r="G53" i="6"/>
  <c r="G46" i="2"/>
  <c r="D8" i="4"/>
  <c r="H8" i="4"/>
  <c r="C28" i="4"/>
  <c r="C8" i="1"/>
  <c r="D51" i="2"/>
  <c r="H51" i="2"/>
  <c r="G34" i="3"/>
  <c r="H34" i="3"/>
  <c r="B58" i="8"/>
  <c r="F24" i="1"/>
  <c r="H24" i="1"/>
  <c r="D23" i="1"/>
  <c r="D22" i="1"/>
  <c r="C14" i="1"/>
  <c r="G9" i="1"/>
  <c r="B60" i="4"/>
  <c r="B62" i="4"/>
  <c r="B8" i="1"/>
  <c r="H27" i="2"/>
  <c r="G27" i="2"/>
  <c r="D21" i="2"/>
  <c r="H21" i="2"/>
  <c r="C21" i="1"/>
  <c r="G18" i="1"/>
  <c r="D18" i="1"/>
  <c r="H18" i="1"/>
  <c r="D17" i="2"/>
  <c r="H17" i="2"/>
  <c r="E12" i="2"/>
  <c r="E12" i="1"/>
  <c r="D9" i="2"/>
  <c r="H9" i="2"/>
  <c r="B38" i="6"/>
  <c r="C26" i="6"/>
  <c r="B56" i="5"/>
  <c r="B57" i="5"/>
  <c r="B59" i="5"/>
  <c r="D34" i="5"/>
  <c r="G34" i="5"/>
  <c r="H26" i="5"/>
  <c r="G8" i="5"/>
  <c r="H8" i="5"/>
  <c r="F26" i="5"/>
  <c r="F28" i="5"/>
  <c r="F38" i="5"/>
  <c r="G38" i="5"/>
  <c r="F53" i="2"/>
  <c r="G26" i="9"/>
  <c r="C28" i="9"/>
  <c r="H26" i="9"/>
  <c r="G8" i="9"/>
  <c r="H8" i="9"/>
  <c r="F26" i="9"/>
  <c r="F28" i="9"/>
  <c r="F38" i="9"/>
  <c r="E55" i="4"/>
  <c r="B28" i="4"/>
  <c r="H29" i="2"/>
  <c r="C19" i="2"/>
  <c r="E8" i="6"/>
  <c r="G19" i="5"/>
  <c r="E25" i="2"/>
  <c r="E25" i="1"/>
  <c r="D53" i="9"/>
  <c r="D34" i="8"/>
  <c r="H34" i="8"/>
  <c r="E14" i="2"/>
  <c r="E14" i="1"/>
  <c r="D53" i="7"/>
  <c r="E53" i="8"/>
  <c r="D8" i="8"/>
  <c r="G8" i="3"/>
  <c r="G26" i="7"/>
  <c r="D26" i="7"/>
  <c r="H26" i="7"/>
  <c r="C28" i="7"/>
  <c r="G32" i="1"/>
  <c r="H32" i="1"/>
  <c r="G20" i="1"/>
  <c r="D20" i="1"/>
  <c r="H20" i="1"/>
  <c r="G13" i="1"/>
  <c r="D13" i="1"/>
  <c r="H13" i="1"/>
  <c r="D26" i="6"/>
  <c r="C28" i="6"/>
  <c r="G26" i="6"/>
  <c r="H26" i="6"/>
  <c r="C26" i="2"/>
  <c r="D28" i="4"/>
  <c r="H28" i="4"/>
  <c r="C26" i="1"/>
  <c r="G28" i="4"/>
  <c r="C30" i="4"/>
  <c r="B28" i="9"/>
  <c r="B38" i="9"/>
  <c r="D26" i="9"/>
  <c r="H28" i="5"/>
  <c r="D8" i="2"/>
  <c r="G8" i="2"/>
  <c r="H8" i="2"/>
  <c r="H21" i="1"/>
  <c r="D21" i="1"/>
  <c r="G21" i="1"/>
  <c r="D14" i="1"/>
  <c r="H14" i="1"/>
  <c r="G14" i="1"/>
  <c r="H53" i="2"/>
  <c r="D53" i="2"/>
  <c r="G53" i="2"/>
  <c r="B30" i="4"/>
  <c r="G8" i="1"/>
  <c r="H8" i="1"/>
  <c r="D8" i="1"/>
  <c r="B28" i="5"/>
  <c r="B26" i="2"/>
  <c r="B26" i="1"/>
  <c r="D26" i="5"/>
  <c r="G12" i="1"/>
  <c r="H12" i="1"/>
  <c r="G34" i="2"/>
  <c r="H34" i="2"/>
  <c r="D34" i="2"/>
  <c r="E26" i="6"/>
  <c r="E8" i="2"/>
  <c r="E8" i="1"/>
  <c r="G26" i="5"/>
  <c r="G19" i="2"/>
  <c r="H19" i="2"/>
  <c r="D19" i="2"/>
  <c r="C19" i="1"/>
  <c r="H28" i="9"/>
  <c r="D28" i="9"/>
  <c r="G28" i="9"/>
  <c r="C38" i="9"/>
  <c r="G25" i="1"/>
  <c r="H25" i="1"/>
  <c r="D25" i="1"/>
  <c r="G28" i="5"/>
  <c r="F28" i="2"/>
  <c r="F28" i="1"/>
  <c r="F38" i="1"/>
  <c r="G28" i="8"/>
  <c r="H28" i="8"/>
  <c r="D28" i="8"/>
  <c r="C38" i="8"/>
  <c r="E19" i="2"/>
  <c r="E19" i="1"/>
  <c r="H26" i="1"/>
  <c r="D26" i="1"/>
  <c r="G26" i="1"/>
  <c r="D28" i="7"/>
  <c r="H28" i="7"/>
  <c r="G28" i="7"/>
  <c r="C38" i="7"/>
  <c r="G38" i="8"/>
  <c r="H38" i="8"/>
  <c r="B56" i="8"/>
  <c r="B57" i="8"/>
  <c r="B59" i="8"/>
  <c r="D38" i="8"/>
  <c r="E28" i="6"/>
  <c r="E26" i="2"/>
  <c r="E26" i="1"/>
  <c r="B28" i="2"/>
  <c r="B28" i="1"/>
  <c r="B38" i="1"/>
  <c r="B38" i="5"/>
  <c r="D28" i="5"/>
  <c r="B40" i="4"/>
  <c r="G30" i="4"/>
  <c r="C40" i="4"/>
  <c r="D30" i="4"/>
  <c r="H30" i="4"/>
  <c r="C28" i="1"/>
  <c r="H28" i="6"/>
  <c r="G28" i="6"/>
  <c r="C28" i="2"/>
  <c r="D28" i="6"/>
  <c r="C38" i="6"/>
  <c r="B56" i="9"/>
  <c r="B57" i="9"/>
  <c r="B59" i="9"/>
  <c r="D38" i="9"/>
  <c r="G38" i="9"/>
  <c r="H38" i="9"/>
  <c r="D19" i="1"/>
  <c r="G19" i="1"/>
  <c r="H19" i="1"/>
  <c r="D26" i="2"/>
  <c r="G26" i="2"/>
  <c r="H26" i="2"/>
  <c r="B56" i="6"/>
  <c r="D38" i="6"/>
  <c r="G38" i="6"/>
  <c r="H38" i="6"/>
  <c r="C38" i="2"/>
  <c r="B58" i="4"/>
  <c r="B59" i="4"/>
  <c r="B63" i="4"/>
  <c r="G40" i="4"/>
  <c r="D40" i="4"/>
  <c r="H40" i="4"/>
  <c r="E28" i="2"/>
  <c r="E28" i="1"/>
  <c r="E38" i="1"/>
  <c r="E38" i="6"/>
  <c r="E38" i="2"/>
  <c r="G28" i="1"/>
  <c r="C38" i="1"/>
  <c r="H28" i="1"/>
  <c r="D28" i="1"/>
  <c r="D38" i="5"/>
  <c r="B38" i="2"/>
  <c r="H38" i="7"/>
  <c r="D38" i="7"/>
  <c r="G38" i="7"/>
  <c r="B56" i="7"/>
  <c r="B57" i="7"/>
  <c r="B59" i="7"/>
  <c r="G28" i="2"/>
  <c r="D28" i="2"/>
  <c r="H28" i="2"/>
  <c r="B58" i="1"/>
  <c r="B59" i="1"/>
  <c r="B62" i="1"/>
  <c r="D38" i="1"/>
  <c r="H38" i="1"/>
  <c r="G38" i="1"/>
  <c r="H38" i="2"/>
  <c r="D38" i="2"/>
  <c r="G38" i="2"/>
  <c r="B59" i="6"/>
  <c r="B57" i="6"/>
</calcChain>
</file>

<file path=xl/sharedStrings.xml><?xml version="1.0" encoding="utf-8"?>
<sst xmlns="http://schemas.openxmlformats.org/spreadsheetml/2006/main" count="570" uniqueCount="114">
  <si>
    <t xml:space="preserve">  </t>
  </si>
  <si>
    <t xml:space="preserve"> </t>
  </si>
  <si>
    <t>сумма</t>
  </si>
  <si>
    <t>%</t>
  </si>
  <si>
    <t>Налог на доходы физических лиц</t>
  </si>
  <si>
    <t>Единый налог на вмененный доход</t>
  </si>
  <si>
    <t>Единый сельскохозяйственный налог</t>
  </si>
  <si>
    <t>Налог на имущ.физических лиц</t>
  </si>
  <si>
    <t>Земельный налог</t>
  </si>
  <si>
    <t>Государственная пошлина</t>
  </si>
  <si>
    <t>Плата за негативное воздействие на окружающую среду</t>
  </si>
  <si>
    <t>Доходы от продажи матер.активов</t>
  </si>
  <si>
    <t>Штрафные санкции, возмещение ущерба</t>
  </si>
  <si>
    <t xml:space="preserve"> Прочие неналоговые доходы </t>
  </si>
  <si>
    <t>Задолженность и перерасчеты по отмененным налогам,сборам и иным обязательным платежам</t>
  </si>
  <si>
    <t>Итого собственных доходов</t>
  </si>
  <si>
    <t>Всего собственных доходов</t>
  </si>
  <si>
    <t xml:space="preserve"> Субвенции</t>
  </si>
  <si>
    <t>Дотации на выравнивание уровня бюдж. обеспеч.</t>
  </si>
  <si>
    <t>Взаимные расчеты</t>
  </si>
  <si>
    <t>Субсидии</t>
  </si>
  <si>
    <t>Итого областных средств</t>
  </si>
  <si>
    <t>Субвенции от поселений</t>
  </si>
  <si>
    <t>Всего доходов</t>
  </si>
  <si>
    <t>Расходы</t>
  </si>
  <si>
    <t>Национальная оборона (Военкомат)</t>
  </si>
  <si>
    <t>Противопожарная безоп-сть ( правоохр. дея-ть)</t>
  </si>
  <si>
    <t>Национальная экономика</t>
  </si>
  <si>
    <t>ЖКХ</t>
  </si>
  <si>
    <t>Охрана окружающей среды</t>
  </si>
  <si>
    <t>Образование</t>
  </si>
  <si>
    <t>Культура и кинематография</t>
  </si>
  <si>
    <t>Социальная политика</t>
  </si>
  <si>
    <t>Всего расходов</t>
  </si>
  <si>
    <t>в том числе:</t>
  </si>
  <si>
    <t>Итого средств районного бюджета</t>
  </si>
  <si>
    <t>Безвозмездные перечисления (спонсор.)</t>
  </si>
  <si>
    <t>Противопожарная безоп-сть                               ( правоохр. дея-ть)</t>
  </si>
  <si>
    <t>Всего собственные доходы</t>
  </si>
  <si>
    <t>Противопожарная безоп-сть                  ( правоохр. дея-ть)</t>
  </si>
  <si>
    <t>Иные межбюджетные трансферты</t>
  </si>
  <si>
    <t xml:space="preserve"> Доходы от оказания платных услуг и компенсации затрат государства</t>
  </si>
  <si>
    <t>Исполнение бюджета  по МО "Сенгилеевское городское поселение"</t>
  </si>
  <si>
    <t>Исполнение бюджета  по МО "Силикатненское городское поселение"</t>
  </si>
  <si>
    <t>Исполнение бюджета  по МО" Красногуляевское городское поселение"</t>
  </si>
  <si>
    <t>Исполнение бюджета  по МО" Новослободское сельское поселение"</t>
  </si>
  <si>
    <t>Исполнение бюджета  по МО "Тушнинское сельское поселение"</t>
  </si>
  <si>
    <t>Исполнение бюджета  по поселениям (свод)</t>
  </si>
  <si>
    <t>Исполнение бюджета   по  МО "Сенгилеевский район"</t>
  </si>
  <si>
    <t>Исполнение бюджета                                                                                                  по МО" Елаурское сельское поселение"</t>
  </si>
  <si>
    <t>Возврат доходов</t>
  </si>
  <si>
    <t>Общегосударственные вопросы</t>
  </si>
  <si>
    <t>Налоговые доходы</t>
  </si>
  <si>
    <t>Неналоговые доходы</t>
  </si>
  <si>
    <t>итого:</t>
  </si>
  <si>
    <t>остатки на счетах поселений</t>
  </si>
  <si>
    <t>межбюджетные трансферты</t>
  </si>
  <si>
    <t>Субсидии (док. терр. планирования)</t>
  </si>
  <si>
    <t>Исполнение консолидированного бюджета</t>
  </si>
  <si>
    <t>собственные средства</t>
  </si>
  <si>
    <t xml:space="preserve">Доходы </t>
  </si>
  <si>
    <t>Итого доходы:</t>
  </si>
  <si>
    <t xml:space="preserve">Итого расходы:  </t>
  </si>
  <si>
    <t>Погашение кредита</t>
  </si>
  <si>
    <t xml:space="preserve">Субсидии </t>
  </si>
  <si>
    <t>Физическая культура</t>
  </si>
  <si>
    <t xml:space="preserve">Здравоохранение </t>
  </si>
  <si>
    <t>Средства массовой информации</t>
  </si>
  <si>
    <t>Код 219</t>
  </si>
  <si>
    <t>Код 218</t>
  </si>
  <si>
    <t>Начальник финансового управления</t>
  </si>
  <si>
    <t>Субвенции на финансирование образовательных учреждений, реализ.осн.общеобраз.программы</t>
  </si>
  <si>
    <t>Патентная система налогообложения</t>
  </si>
  <si>
    <t>Противопожарная безоп-ст( правоохр. дея-ть)</t>
  </si>
  <si>
    <t>Администрации МО "Сенгилеевский район"</t>
  </si>
  <si>
    <t>Арендная плата за земли,Прочие доходы от использ.имущества</t>
  </si>
  <si>
    <t>Акцизы на нефтрепродукты</t>
  </si>
  <si>
    <t>Субвенции на дошкольное образование</t>
  </si>
  <si>
    <t>Ежемесяч.выплата на проезд детей</t>
  </si>
  <si>
    <t>Субвенц.на орг.деят. по опеке</t>
  </si>
  <si>
    <t>Упрощенная система налогообложения</t>
  </si>
  <si>
    <t>Дотации</t>
  </si>
  <si>
    <t>ЗАГС</t>
  </si>
  <si>
    <t>акцизы</t>
  </si>
  <si>
    <t>Предпренимательские</t>
  </si>
  <si>
    <t>КПДН</t>
  </si>
  <si>
    <t>Архив</t>
  </si>
  <si>
    <t>ЕДВ</t>
  </si>
  <si>
    <t xml:space="preserve">Итого доходы: </t>
  </si>
  <si>
    <t xml:space="preserve">Расходы  </t>
  </si>
  <si>
    <t>Поддержка мол.спец</t>
  </si>
  <si>
    <t>стипендии 10-11 кл</t>
  </si>
  <si>
    <t>Опека</t>
  </si>
  <si>
    <t>Сбаланс бюдж</t>
  </si>
  <si>
    <t>С.В. Мазина</t>
  </si>
  <si>
    <t>Горячее питание</t>
  </si>
  <si>
    <t>Отлов животных</t>
  </si>
  <si>
    <t>Повыш. Квалифик.</t>
  </si>
  <si>
    <t>Проезд детей</t>
  </si>
  <si>
    <t>Компен Родит плата</t>
  </si>
  <si>
    <t>Налог на проф.доход</t>
  </si>
  <si>
    <t>Налог на добычу полезных ископаемых</t>
  </si>
  <si>
    <t>% к факту 2023г.</t>
  </si>
  <si>
    <t>Рост (снижение) к уровню 2023 г.</t>
  </si>
  <si>
    <t>Остаток на  01.01.2024 г</t>
  </si>
  <si>
    <t>Остаток на  01.01.2024г</t>
  </si>
  <si>
    <t>Остаток на  01.01.2024 г.</t>
  </si>
  <si>
    <t>Код 208</t>
  </si>
  <si>
    <t>за август 2024 года</t>
  </si>
  <si>
    <t xml:space="preserve">Бюджет  январь - август 2024г.    </t>
  </si>
  <si>
    <t>в т.ч.исп. август 2024 г.</t>
  </si>
  <si>
    <t>исполнено август 2023г.</t>
  </si>
  <si>
    <t>исполнение  на 01.09.2024г.</t>
  </si>
  <si>
    <t xml:space="preserve">Остаток на 01.09.2024г.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</si>
</sst>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2" formatCode="0.0"/>
    <numFmt numFmtId="174" formatCode="0.000"/>
    <numFmt numFmtId="180" formatCode="#,##0.0"/>
  </numFmts>
  <fonts count="12" x14ac:knownFonts="1">
    <font>
      <sz val="10"/>
      <name val="Arial Cyr"/>
      <charset val="204"/>
    </font>
    <font>
      <sz val="10"/>
      <name val="Arial Cyr"/>
      <charset val="204"/>
    </font>
    <font>
      <b/>
      <i/>
      <sz val="14"/>
      <name val="Arial Cyr"/>
      <charset val="204"/>
    </font>
    <font>
      <b/>
      <sz val="10"/>
      <name val="Arial Cyr"/>
      <charset val="204"/>
    </font>
    <font>
      <b/>
      <i/>
      <sz val="10"/>
      <color indexed="8"/>
      <name val="Arial Cyr"/>
      <family val="2"/>
      <charset val="204"/>
    </font>
    <font>
      <sz val="10"/>
      <color indexed="8"/>
      <name val="Arial Cyr"/>
      <family val="2"/>
      <charset val="204"/>
    </font>
    <font>
      <b/>
      <sz val="10"/>
      <color indexed="8"/>
      <name val="Arial Cyr"/>
      <family val="2"/>
      <charset val="204"/>
    </font>
    <font>
      <sz val="10"/>
      <color indexed="8"/>
      <name val="Arial Cyr"/>
      <charset val="204"/>
    </font>
    <font>
      <b/>
      <sz val="10"/>
      <color indexed="8"/>
      <name val="Arial Cyr"/>
      <charset val="204"/>
    </font>
    <font>
      <sz val="10"/>
      <name val="Arial Cyr"/>
      <family val="2"/>
      <charset val="204"/>
    </font>
    <font>
      <b/>
      <i/>
      <sz val="12"/>
      <name val="Arial Cyr"/>
      <family val="2"/>
      <charset val="204"/>
    </font>
    <font>
      <sz val="8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horizontal="center" wrapText="1"/>
    </xf>
    <xf numFmtId="0" fontId="3" fillId="0" borderId="3" xfId="0" applyFont="1" applyBorder="1" applyAlignment="1">
      <alignment vertical="center" wrapText="1"/>
    </xf>
    <xf numFmtId="172" fontId="3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0" fontId="0" fillId="0" borderId="1" xfId="0" applyBorder="1"/>
    <xf numFmtId="0" fontId="8" fillId="2" borderId="1" xfId="0" applyFont="1" applyFill="1" applyBorder="1" applyAlignment="1">
      <alignment vertical="center" wrapText="1"/>
    </xf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172" fontId="3" fillId="0" borderId="0" xfId="0" applyNumberFormat="1" applyFont="1" applyBorder="1" applyAlignment="1">
      <alignment horizontal="center"/>
    </xf>
    <xf numFmtId="0" fontId="0" fillId="0" borderId="0" xfId="0" applyBorder="1"/>
    <xf numFmtId="0" fontId="0" fillId="0" borderId="1" xfId="0" applyBorder="1" applyAlignment="1">
      <alignment horizontal="center" vertical="center" wrapText="1"/>
    </xf>
    <xf numFmtId="1" fontId="0" fillId="0" borderId="1" xfId="0" applyNumberFormat="1" applyBorder="1" applyAlignment="1">
      <alignment horizontal="center"/>
    </xf>
    <xf numFmtId="0" fontId="0" fillId="0" borderId="0" xfId="0" applyBorder="1" applyAlignment="1">
      <alignment horizontal="left" vertical="center" wrapText="1"/>
    </xf>
    <xf numFmtId="174" fontId="3" fillId="0" borderId="0" xfId="0" applyNumberFormat="1" applyFont="1" applyFill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172" fontId="3" fillId="0" borderId="1" xfId="0" applyNumberFormat="1" applyFont="1" applyFill="1" applyBorder="1" applyAlignment="1">
      <alignment horizontal="center"/>
    </xf>
    <xf numFmtId="0" fontId="3" fillId="0" borderId="0" xfId="0" applyFont="1"/>
    <xf numFmtId="0" fontId="0" fillId="0" borderId="1" xfId="0" applyFill="1" applyBorder="1"/>
    <xf numFmtId="0" fontId="3" fillId="0" borderId="1" xfId="0" applyFont="1" applyFill="1" applyBorder="1"/>
    <xf numFmtId="1" fontId="0" fillId="0" borderId="1" xfId="0" applyNumberFormat="1" applyFill="1" applyBorder="1" applyAlignment="1">
      <alignment horizontal="center"/>
    </xf>
    <xf numFmtId="172" fontId="3" fillId="0" borderId="3" xfId="0" applyNumberFormat="1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9" fillId="0" borderId="0" xfId="0" applyFont="1" applyFill="1" applyBorder="1" applyAlignment="1">
      <alignment horizontal="left"/>
    </xf>
    <xf numFmtId="0" fontId="0" fillId="0" borderId="0" xfId="0" applyFill="1"/>
    <xf numFmtId="172" fontId="0" fillId="0" borderId="1" xfId="0" applyNumberFormat="1" applyBorder="1"/>
    <xf numFmtId="172" fontId="1" fillId="0" borderId="1" xfId="0" applyNumberFormat="1" applyFont="1" applyBorder="1" applyAlignment="1">
      <alignment horizontal="center"/>
    </xf>
    <xf numFmtId="0" fontId="1" fillId="0" borderId="0" xfId="0" applyFont="1"/>
    <xf numFmtId="0" fontId="1" fillId="0" borderId="1" xfId="0" applyFont="1" applyBorder="1"/>
    <xf numFmtId="172" fontId="3" fillId="0" borderId="1" xfId="0" applyNumberFormat="1" applyFont="1" applyFill="1" applyBorder="1" applyAlignment="1">
      <alignment horizontal="right"/>
    </xf>
    <xf numFmtId="172" fontId="0" fillId="0" borderId="1" xfId="0" applyNumberFormat="1" applyFill="1" applyBorder="1"/>
    <xf numFmtId="0" fontId="3" fillId="0" borderId="3" xfId="0" applyFont="1" applyFill="1" applyBorder="1" applyAlignment="1">
      <alignment vertical="center" wrapText="1"/>
    </xf>
    <xf numFmtId="0" fontId="0" fillId="0" borderId="1" xfId="0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0" fontId="0" fillId="0" borderId="4" xfId="0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horizontal="center"/>
    </xf>
    <xf numFmtId="0" fontId="1" fillId="0" borderId="0" xfId="0" applyFont="1" applyFill="1"/>
    <xf numFmtId="0" fontId="0" fillId="0" borderId="3" xfId="0" applyFill="1" applyBorder="1" applyAlignment="1">
      <alignment vertical="center" wrapText="1"/>
    </xf>
    <xf numFmtId="0" fontId="0" fillId="0" borderId="2" xfId="0" applyFill="1" applyBorder="1" applyAlignment="1">
      <alignment vertical="center" wrapText="1"/>
    </xf>
    <xf numFmtId="0" fontId="0" fillId="0" borderId="1" xfId="0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right"/>
    </xf>
    <xf numFmtId="172" fontId="3" fillId="0" borderId="1" xfId="0" applyNumberFormat="1" applyFont="1" applyFill="1" applyBorder="1" applyAlignment="1">
      <alignment horizontal="center" wrapText="1"/>
    </xf>
    <xf numFmtId="0" fontId="0" fillId="0" borderId="5" xfId="0" applyFill="1" applyBorder="1"/>
    <xf numFmtId="172" fontId="3" fillId="0" borderId="1" xfId="0" applyNumberFormat="1" applyFont="1" applyFill="1" applyBorder="1"/>
    <xf numFmtId="0" fontId="0" fillId="0" borderId="0" xfId="0" applyFill="1" applyBorder="1"/>
    <xf numFmtId="172" fontId="1" fillId="0" borderId="1" xfId="0" applyNumberFormat="1" applyFont="1" applyFill="1" applyBorder="1"/>
    <xf numFmtId="172" fontId="0" fillId="0" borderId="1" xfId="0" applyNumberFormat="1" applyFill="1" applyBorder="1" applyAlignment="1">
      <alignment horizontal="center"/>
    </xf>
    <xf numFmtId="180" fontId="3" fillId="0" borderId="1" xfId="0" applyNumberFormat="1" applyFont="1" applyFill="1" applyBorder="1" applyAlignment="1">
      <alignment horizontal="right"/>
    </xf>
    <xf numFmtId="0" fontId="8" fillId="0" borderId="0" xfId="0" applyFont="1" applyFill="1" applyBorder="1" applyAlignment="1">
      <alignment vertical="center" wrapText="1"/>
    </xf>
    <xf numFmtId="0" fontId="3" fillId="0" borderId="0" xfId="0" applyFont="1" applyFill="1" applyBorder="1"/>
    <xf numFmtId="0" fontId="3" fillId="0" borderId="0" xfId="0" applyFont="1" applyFill="1"/>
    <xf numFmtId="0" fontId="0" fillId="2" borderId="1" xfId="0" applyFill="1" applyBorder="1" applyAlignment="1">
      <alignment vertical="center" wrapText="1"/>
    </xf>
    <xf numFmtId="172" fontId="1" fillId="2" borderId="1" xfId="0" applyNumberFormat="1" applyFont="1" applyFill="1" applyBorder="1"/>
    <xf numFmtId="172" fontId="1" fillId="0" borderId="0" xfId="0" applyNumberFormat="1" applyFont="1" applyBorder="1" applyAlignment="1">
      <alignment horizontal="center"/>
    </xf>
    <xf numFmtId="172" fontId="0" fillId="0" borderId="0" xfId="0" applyNumberFormat="1" applyBorder="1"/>
    <xf numFmtId="172" fontId="0" fillId="2" borderId="1" xfId="0" applyNumberFormat="1" applyFill="1" applyBorder="1"/>
    <xf numFmtId="172" fontId="1" fillId="0" borderId="0" xfId="0" applyNumberFormat="1" applyFont="1" applyFill="1" applyBorder="1"/>
    <xf numFmtId="2" fontId="0" fillId="0" borderId="4" xfId="0" applyNumberFormat="1" applyFill="1" applyBorder="1" applyAlignment="1">
      <alignment wrapText="1"/>
    </xf>
    <xf numFmtId="0" fontId="0" fillId="0" borderId="4" xfId="0" applyFill="1" applyBorder="1"/>
    <xf numFmtId="0" fontId="0" fillId="0" borderId="4" xfId="0" applyBorder="1"/>
    <xf numFmtId="0" fontId="3" fillId="0" borderId="4" xfId="0" applyFont="1" applyBorder="1"/>
    <xf numFmtId="0" fontId="0" fillId="0" borderId="6" xfId="0" applyFill="1" applyBorder="1" applyAlignment="1">
      <alignment horizontal="center"/>
    </xf>
    <xf numFmtId="0" fontId="0" fillId="0" borderId="1" xfId="0" applyFill="1" applyBorder="1" applyAlignment="1">
      <alignment horizontal="center" wrapText="1"/>
    </xf>
    <xf numFmtId="0" fontId="0" fillId="0" borderId="3" xfId="0" applyFill="1" applyBorder="1" applyAlignment="1">
      <alignment horizontal="center" wrapText="1"/>
    </xf>
    <xf numFmtId="0" fontId="1" fillId="0" borderId="2" xfId="0" applyFont="1" applyFill="1" applyBorder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0" fillId="0" borderId="3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2" xfId="0" applyFill="1" applyBorder="1" applyAlignment="1">
      <alignment horizontal="center" wrapText="1"/>
    </xf>
    <xf numFmtId="0" fontId="10" fillId="0" borderId="0" xfId="0" applyFont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&#1080;&#1089;&#1087;&#1086;&#1083;&#1085;&#1077;&#1085;&#1080;&#1077;%20&#1072;&#1087;&#1088;&#1077;&#1083;&#1100;%202024%20(2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Б"/>
      <sheetName val="МР"/>
      <sheetName val="Св П"/>
      <sheetName val="Сенг"/>
      <sheetName val="Силик"/>
      <sheetName val="Кр Гул"/>
      <sheetName val="Елаур"/>
      <sheetName val="НСлоб"/>
      <sheetName val="Ту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9">
          <cell r="C9">
            <v>557.5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9"/>
  <sheetViews>
    <sheetView topLeftCell="A50" zoomScale="150" zoomScaleNormal="150" workbookViewId="0">
      <selection activeCell="C50" sqref="C50"/>
    </sheetView>
  </sheetViews>
  <sheetFormatPr defaultRowHeight="13.2" x14ac:dyDescent="0.25"/>
  <cols>
    <col min="1" max="1" width="40.88671875" customWidth="1"/>
    <col min="2" max="2" width="9.5546875" style="32" bestFit="1" customWidth="1"/>
    <col min="3" max="3" width="9.88671875" bestFit="1" customWidth="1"/>
    <col min="4" max="4" width="9.88671875" customWidth="1"/>
    <col min="6" max="6" width="8.6640625" customWidth="1"/>
    <col min="7" max="7" width="9.5546875" style="35" customWidth="1"/>
    <col min="8" max="8" width="9.33203125" customWidth="1"/>
  </cols>
  <sheetData>
    <row r="1" spans="1:8" ht="15" customHeight="1" x14ac:dyDescent="0.25">
      <c r="A1" s="80"/>
      <c r="B1" s="80"/>
      <c r="C1" s="80"/>
      <c r="D1" s="80"/>
      <c r="E1" s="80"/>
      <c r="F1" s="80"/>
    </row>
    <row r="2" spans="1:8" ht="21.75" customHeight="1" x14ac:dyDescent="0.25">
      <c r="A2" s="80" t="s">
        <v>58</v>
      </c>
      <c r="B2" s="80"/>
      <c r="C2" s="80"/>
      <c r="D2" s="80"/>
      <c r="E2" s="80"/>
      <c r="F2" s="80"/>
    </row>
    <row r="3" spans="1:8" ht="14.25" customHeight="1" x14ac:dyDescent="0.25">
      <c r="A3" s="86" t="s">
        <v>108</v>
      </c>
      <c r="B3" s="86"/>
      <c r="C3" s="86"/>
      <c r="D3" s="86"/>
      <c r="E3" s="86"/>
      <c r="F3" s="86"/>
      <c r="G3" s="32"/>
      <c r="H3" s="32"/>
    </row>
    <row r="4" spans="1:8" ht="9.75" customHeight="1" x14ac:dyDescent="0.25">
      <c r="A4" s="87"/>
      <c r="B4" s="87"/>
      <c r="C4" s="87"/>
      <c r="D4" s="87"/>
      <c r="E4" s="32"/>
      <c r="F4" s="32"/>
      <c r="G4" s="32"/>
      <c r="H4" s="32"/>
    </row>
    <row r="5" spans="1:8" ht="25.5" customHeight="1" x14ac:dyDescent="0.25">
      <c r="A5" s="51"/>
      <c r="B5" s="78" t="s">
        <v>109</v>
      </c>
      <c r="C5" s="83" t="s">
        <v>112</v>
      </c>
      <c r="D5" s="84"/>
      <c r="E5" s="81" t="s">
        <v>110</v>
      </c>
      <c r="F5" s="81" t="s">
        <v>111</v>
      </c>
      <c r="G5" s="78" t="s">
        <v>102</v>
      </c>
      <c r="H5" s="77" t="s">
        <v>103</v>
      </c>
    </row>
    <row r="6" spans="1:8" ht="39" customHeight="1" x14ac:dyDescent="0.25">
      <c r="A6" s="52"/>
      <c r="B6" s="85"/>
      <c r="C6" s="4" t="s">
        <v>2</v>
      </c>
      <c r="D6" s="4" t="s">
        <v>3</v>
      </c>
      <c r="E6" s="82"/>
      <c r="F6" s="82"/>
      <c r="G6" s="79"/>
      <c r="H6" s="77"/>
    </row>
    <row r="7" spans="1:8" x14ac:dyDescent="0.25">
      <c r="A7" s="19">
        <v>1</v>
      </c>
      <c r="B7" s="28">
        <v>2</v>
      </c>
      <c r="C7" s="15">
        <v>3</v>
      </c>
      <c r="D7" s="15">
        <v>4</v>
      </c>
      <c r="E7" s="15">
        <v>5</v>
      </c>
      <c r="F7" s="15">
        <v>6</v>
      </c>
      <c r="G7" s="36"/>
      <c r="H7" s="13"/>
    </row>
    <row r="8" spans="1:8" x14ac:dyDescent="0.25">
      <c r="A8" s="5" t="s">
        <v>52</v>
      </c>
      <c r="B8" s="24">
        <f>МР!B8+'Св П'!B8</f>
        <v>116333.79999999999</v>
      </c>
      <c r="C8" s="24">
        <f>МР!C8+'Св П'!C8</f>
        <v>122710.7</v>
      </c>
      <c r="D8" s="6">
        <f t="shared" ref="D8:D53" si="0">C8/B8*100</f>
        <v>105.4815539421905</v>
      </c>
      <c r="E8" s="24">
        <f>МР!E8+'Св П'!E8</f>
        <v>12752.900000000001</v>
      </c>
      <c r="F8" s="24">
        <f>МР!F8+'Св П'!F8</f>
        <v>82688.120000000024</v>
      </c>
      <c r="G8" s="34">
        <f>C8/F8*100</f>
        <v>148.40185022951297</v>
      </c>
      <c r="H8" s="33">
        <f>C8-F8</f>
        <v>40022.579999999973</v>
      </c>
    </row>
    <row r="9" spans="1:8" x14ac:dyDescent="0.25">
      <c r="A9" s="3" t="s">
        <v>4</v>
      </c>
      <c r="B9" s="24">
        <f>МР!B9+'Св П'!B9</f>
        <v>61679.199999999997</v>
      </c>
      <c r="C9" s="24">
        <f>МР!C9+'Св П'!C9</f>
        <v>61746.200000000004</v>
      </c>
      <c r="D9" s="6">
        <f t="shared" si="0"/>
        <v>100.10862657103206</v>
      </c>
      <c r="E9" s="24">
        <f>МР!E9+'Св П'!E9</f>
        <v>8718.1</v>
      </c>
      <c r="F9" s="24">
        <f>МР!F9+'Св П'!F9</f>
        <v>47134.399999999994</v>
      </c>
      <c r="G9" s="34">
        <f t="shared" ref="G9:G53" si="1">C9/F9*100</f>
        <v>131.00028853661024</v>
      </c>
      <c r="H9" s="33">
        <f t="shared" ref="H9:H53" si="2">C9-F9</f>
        <v>14611.80000000001</v>
      </c>
    </row>
    <row r="10" spans="1:8" x14ac:dyDescent="0.25">
      <c r="A10" s="40" t="s">
        <v>76</v>
      </c>
      <c r="B10" s="24">
        <f>МР!B10+'Св П'!B10</f>
        <v>8315.6</v>
      </c>
      <c r="C10" s="24">
        <f>МР!C10+'Св П'!C10</f>
        <v>8353.3000000000011</v>
      </c>
      <c r="D10" s="6">
        <f t="shared" si="0"/>
        <v>100.45336476020974</v>
      </c>
      <c r="E10" s="24">
        <f>МР!E10+'Св П'!E10</f>
        <v>578.1</v>
      </c>
      <c r="F10" s="24">
        <f>МР!F10+'Св П'!F10</f>
        <v>7722.9</v>
      </c>
      <c r="G10" s="34">
        <f t="shared" si="1"/>
        <v>108.16273679576327</v>
      </c>
      <c r="H10" s="33">
        <f t="shared" si="2"/>
        <v>630.40000000000146</v>
      </c>
    </row>
    <row r="11" spans="1:8" x14ac:dyDescent="0.25">
      <c r="A11" s="40" t="s">
        <v>80</v>
      </c>
      <c r="B11" s="24">
        <f>МР!B11+'Св П'!B11</f>
        <v>12496</v>
      </c>
      <c r="C11" s="24">
        <f>МР!C11+'Св П'!C11</f>
        <v>16297.2</v>
      </c>
      <c r="D11" s="6">
        <f t="shared" si="0"/>
        <v>130.41933418693984</v>
      </c>
      <c r="E11" s="24">
        <f>МР!E11+'Св П'!E11</f>
        <v>-537</v>
      </c>
      <c r="F11" s="24">
        <f>МР!F11+'Св П'!F11</f>
        <v>7496.02</v>
      </c>
      <c r="G11" s="34">
        <f t="shared" si="1"/>
        <v>217.41137296858867</v>
      </c>
      <c r="H11" s="33">
        <f t="shared" si="2"/>
        <v>8801.18</v>
      </c>
    </row>
    <row r="12" spans="1:8" x14ac:dyDescent="0.25">
      <c r="A12" s="3" t="s">
        <v>5</v>
      </c>
      <c r="B12" s="24">
        <f>МР!B12+'Св П'!B12</f>
        <v>0</v>
      </c>
      <c r="C12" s="24">
        <f>МР!C12+'Св П'!C12</f>
        <v>9.3000000000000007</v>
      </c>
      <c r="D12" s="6" t="e">
        <f t="shared" si="0"/>
        <v>#DIV/0!</v>
      </c>
      <c r="E12" s="24">
        <f>МР!E12+'Св П'!E12</f>
        <v>-557.5</v>
      </c>
      <c r="F12" s="24">
        <f>МР!F12+'Св П'!F12</f>
        <v>-67.2</v>
      </c>
      <c r="G12" s="34">
        <f t="shared" si="1"/>
        <v>-13.839285714285715</v>
      </c>
      <c r="H12" s="33">
        <f>C12-F12</f>
        <v>76.5</v>
      </c>
    </row>
    <row r="13" spans="1:8" x14ac:dyDescent="0.25">
      <c r="A13" s="40" t="s">
        <v>72</v>
      </c>
      <c r="B13" s="24">
        <f>МР!B14+'Св П'!B13</f>
        <v>3175</v>
      </c>
      <c r="C13" s="24">
        <f>МР!C14+'Св П'!C13</f>
        <v>3149.7</v>
      </c>
      <c r="D13" s="6">
        <f t="shared" si="0"/>
        <v>99.203149606299206</v>
      </c>
      <c r="E13" s="24">
        <f>МР!E14+'Св П'!E13</f>
        <v>-584.1</v>
      </c>
      <c r="F13" s="24">
        <f>МР!F14+'Св П'!F13</f>
        <v>1230.8</v>
      </c>
      <c r="G13" s="34">
        <f t="shared" si="1"/>
        <v>255.90672733181668</v>
      </c>
      <c r="H13" s="33">
        <f>C13-F13</f>
        <v>1918.8999999999999</v>
      </c>
    </row>
    <row r="14" spans="1:8" x14ac:dyDescent="0.25">
      <c r="A14" s="3" t="s">
        <v>6</v>
      </c>
      <c r="B14" s="24">
        <f>МР!B15+'Св П'!B14</f>
        <v>1585.5</v>
      </c>
      <c r="C14" s="24">
        <f>МР!C15+'Св П'!C14</f>
        <v>1647.9</v>
      </c>
      <c r="D14" s="6">
        <f t="shared" si="0"/>
        <v>103.93566698202461</v>
      </c>
      <c r="E14" s="24">
        <f>МР!E15+'Св П'!E14</f>
        <v>266.60000000000002</v>
      </c>
      <c r="F14" s="24">
        <f>МР!F15+'Св П'!F14</f>
        <v>2524.3000000000002</v>
      </c>
      <c r="G14" s="34">
        <f t="shared" si="1"/>
        <v>65.281464168284273</v>
      </c>
      <c r="H14" s="33">
        <f t="shared" si="2"/>
        <v>-876.40000000000009</v>
      </c>
    </row>
    <row r="15" spans="1:8" x14ac:dyDescent="0.25">
      <c r="A15" s="3" t="s">
        <v>7</v>
      </c>
      <c r="B15" s="24">
        <f>МР!B16+'Св П'!B15</f>
        <v>684.4</v>
      </c>
      <c r="C15" s="24">
        <f>МР!C16+'Св П'!C15</f>
        <v>638.5</v>
      </c>
      <c r="D15" s="6">
        <f t="shared" si="0"/>
        <v>93.29339567504384</v>
      </c>
      <c r="E15" s="24">
        <f>МР!E16+'Св П'!E15</f>
        <v>16.599999999999998</v>
      </c>
      <c r="F15" s="24">
        <f>МР!F16+'Св П'!F15</f>
        <v>121.89999999999999</v>
      </c>
      <c r="G15" s="34">
        <f t="shared" si="1"/>
        <v>523.78999179655455</v>
      </c>
      <c r="H15" s="33">
        <f t="shared" si="2"/>
        <v>516.6</v>
      </c>
    </row>
    <row r="16" spans="1:8" x14ac:dyDescent="0.25">
      <c r="A16" s="3" t="s">
        <v>8</v>
      </c>
      <c r="B16" s="24">
        <f>МР!B17+'Св П'!B16</f>
        <v>6678.2</v>
      </c>
      <c r="C16" s="24">
        <f>МР!C17+'Св П'!C16</f>
        <v>7431.2999999999993</v>
      </c>
      <c r="D16" s="6">
        <f t="shared" si="0"/>
        <v>111.27699080590578</v>
      </c>
      <c r="E16" s="24">
        <f>МР!E17+'Св П'!E16</f>
        <v>383.79999999999995</v>
      </c>
      <c r="F16" s="24">
        <f>МР!F17+'Св П'!F16</f>
        <v>7441.4999999999991</v>
      </c>
      <c r="G16" s="34">
        <f t="shared" si="1"/>
        <v>99.862930860713575</v>
      </c>
      <c r="H16" s="33">
        <f t="shared" si="2"/>
        <v>-10.199999999999818</v>
      </c>
    </row>
    <row r="17" spans="1:8" x14ac:dyDescent="0.25">
      <c r="A17" s="7" t="s">
        <v>9</v>
      </c>
      <c r="B17" s="24">
        <f>МР!B19+'Св П'!B17</f>
        <v>2040.9</v>
      </c>
      <c r="C17" s="24">
        <f>МР!C19+'Св П'!C17</f>
        <v>2071.4</v>
      </c>
      <c r="D17" s="6">
        <f t="shared" si="0"/>
        <v>101.49443872801216</v>
      </c>
      <c r="E17" s="24">
        <f>МР!E19+'Св П'!E17</f>
        <v>398.5</v>
      </c>
      <c r="F17" s="24">
        <f>МР!F19+'Св П'!F17</f>
        <v>1630.2</v>
      </c>
      <c r="G17" s="34">
        <f t="shared" si="1"/>
        <v>127.06416390626917</v>
      </c>
      <c r="H17" s="33">
        <f t="shared" si="2"/>
        <v>441.20000000000005</v>
      </c>
    </row>
    <row r="18" spans="1:8" ht="39.6" hidden="1" x14ac:dyDescent="0.25">
      <c r="A18" s="8" t="s">
        <v>14</v>
      </c>
      <c r="B18" s="24">
        <f>МР!B20+'Св П'!B18</f>
        <v>0</v>
      </c>
      <c r="C18" s="24">
        <f>МР!C20+'Св П'!C18</f>
        <v>0</v>
      </c>
      <c r="D18" s="6" t="e">
        <f t="shared" si="0"/>
        <v>#DIV/0!</v>
      </c>
      <c r="E18" s="24">
        <f>МР!E20+'Св П'!E18</f>
        <v>-557.5</v>
      </c>
      <c r="F18" s="24">
        <f>МР!F20+'Св П'!F18</f>
        <v>0</v>
      </c>
      <c r="G18" s="34" t="e">
        <f t="shared" si="1"/>
        <v>#DIV/0!</v>
      </c>
      <c r="H18" s="33">
        <f t="shared" si="2"/>
        <v>0</v>
      </c>
    </row>
    <row r="19" spans="1:8" x14ac:dyDescent="0.25">
      <c r="A19" s="9" t="s">
        <v>53</v>
      </c>
      <c r="B19" s="24">
        <f>МР!B21+'Св П'!B19</f>
        <v>21800.3</v>
      </c>
      <c r="C19" s="24">
        <f>МР!C21+'Св П'!C19</f>
        <v>27489.5</v>
      </c>
      <c r="D19" s="6">
        <f t="shared" si="0"/>
        <v>126.09688857492787</v>
      </c>
      <c r="E19" s="24">
        <f>МР!E21+'Св П'!E19</f>
        <v>3816.3999999999996</v>
      </c>
      <c r="F19" s="24">
        <f>МР!F21+'Св П'!F19</f>
        <v>20899.099999999999</v>
      </c>
      <c r="G19" s="34">
        <f t="shared" si="1"/>
        <v>131.53437229354375</v>
      </c>
      <c r="H19" s="33">
        <f t="shared" si="2"/>
        <v>6590.4000000000015</v>
      </c>
    </row>
    <row r="20" spans="1:8" ht="26.4" x14ac:dyDescent="0.25">
      <c r="A20" s="3" t="s">
        <v>10</v>
      </c>
      <c r="B20" s="24">
        <f>МР!B22+'Св П'!B20</f>
        <v>1873</v>
      </c>
      <c r="C20" s="24">
        <f>МР!C22+'Св П'!C20</f>
        <v>1873.6</v>
      </c>
      <c r="D20" s="6">
        <f t="shared" si="0"/>
        <v>100.0320341697811</v>
      </c>
      <c r="E20" s="24">
        <f>МР!E22+'Св П'!E20</f>
        <v>-557.5</v>
      </c>
      <c r="F20" s="24">
        <f>МР!F22+'Св П'!F20</f>
        <v>116.6</v>
      </c>
      <c r="G20" s="34">
        <f t="shared" si="1"/>
        <v>1606.8610634648369</v>
      </c>
      <c r="H20" s="33">
        <f t="shared" si="2"/>
        <v>1757</v>
      </c>
    </row>
    <row r="21" spans="1:8" ht="26.4" x14ac:dyDescent="0.25">
      <c r="A21" s="3" t="s">
        <v>75</v>
      </c>
      <c r="B21" s="24">
        <f>МР!B23+'Св П'!B21</f>
        <v>7184.8</v>
      </c>
      <c r="C21" s="24">
        <f>МР!C23+'Св П'!C21</f>
        <v>7244.6</v>
      </c>
      <c r="D21" s="6">
        <f t="shared" si="0"/>
        <v>100.83231266006013</v>
      </c>
      <c r="E21" s="24">
        <f>МР!E23+'Св П'!E21</f>
        <v>564.29999999999995</v>
      </c>
      <c r="F21" s="24">
        <f>МР!F23+'Св П'!F21</f>
        <v>6400.5999999999995</v>
      </c>
      <c r="G21" s="34">
        <f t="shared" si="1"/>
        <v>113.1862637877699</v>
      </c>
      <c r="H21" s="33">
        <f t="shared" si="2"/>
        <v>844.00000000000091</v>
      </c>
    </row>
    <row r="22" spans="1:8" x14ac:dyDescent="0.25">
      <c r="A22" s="3" t="s">
        <v>11</v>
      </c>
      <c r="B22" s="24">
        <f>МР!B24+'Св П'!B22</f>
        <v>1105</v>
      </c>
      <c r="C22" s="24">
        <f>МР!C24+'Св П'!C22</f>
        <v>5574.9</v>
      </c>
      <c r="D22" s="6">
        <f t="shared" si="0"/>
        <v>504.51583710407232</v>
      </c>
      <c r="E22" s="24">
        <f>МР!E24+'Св П'!E22</f>
        <v>2690.4</v>
      </c>
      <c r="F22" s="24">
        <f>МР!F24+'Св П'!F22</f>
        <v>5955.8</v>
      </c>
      <c r="G22" s="34">
        <f t="shared" si="1"/>
        <v>93.604553544444059</v>
      </c>
      <c r="H22" s="33">
        <f t="shared" si="2"/>
        <v>-380.90000000000055</v>
      </c>
    </row>
    <row r="23" spans="1:8" x14ac:dyDescent="0.25">
      <c r="A23" s="3" t="s">
        <v>12</v>
      </c>
      <c r="B23" s="24">
        <f>МР!B25+'Св П'!B23</f>
        <v>3200</v>
      </c>
      <c r="C23" s="24">
        <f>МР!C25+'Св П'!C23</f>
        <v>4348.3999999999996</v>
      </c>
      <c r="D23" s="6">
        <f t="shared" si="0"/>
        <v>135.88749999999999</v>
      </c>
      <c r="E23" s="24">
        <f>МР!E25+'Св П'!E23</f>
        <v>30.6</v>
      </c>
      <c r="F23" s="24">
        <f>МР!F25+'Св П'!F23</f>
        <v>557.1</v>
      </c>
      <c r="G23" s="34">
        <f t="shared" si="1"/>
        <v>780.54209298151125</v>
      </c>
      <c r="H23" s="33">
        <f t="shared" si="2"/>
        <v>3791.2999999999997</v>
      </c>
    </row>
    <row r="24" spans="1:8" x14ac:dyDescent="0.25">
      <c r="A24" s="3" t="s">
        <v>13</v>
      </c>
      <c r="B24" s="24">
        <f>МР!B26+'Св П'!B24</f>
        <v>977.5</v>
      </c>
      <c r="C24" s="24">
        <f>МР!C26+'Св П'!C24</f>
        <v>974.1</v>
      </c>
      <c r="D24" s="6">
        <v>0</v>
      </c>
      <c r="E24" s="24">
        <f>МР!E26+'Св П'!E24</f>
        <v>8.5</v>
      </c>
      <c r="F24" s="24">
        <f>МР!F26+'Св П'!F24</f>
        <v>83.699999999999989</v>
      </c>
      <c r="G24" s="34">
        <v>0</v>
      </c>
      <c r="H24" s="33">
        <f t="shared" si="2"/>
        <v>890.40000000000009</v>
      </c>
    </row>
    <row r="25" spans="1:8" ht="26.4" x14ac:dyDescent="0.25">
      <c r="A25" s="8" t="s">
        <v>41</v>
      </c>
      <c r="B25" s="24">
        <f>МР!B27+'Св П'!B25</f>
        <v>7460</v>
      </c>
      <c r="C25" s="24">
        <f>МР!C27+'Св П'!C25</f>
        <v>7473.9000000000005</v>
      </c>
      <c r="D25" s="6">
        <f t="shared" si="0"/>
        <v>100.18632707774799</v>
      </c>
      <c r="E25" s="24">
        <f>МР!E27+'Св П'!E25</f>
        <v>522.5</v>
      </c>
      <c r="F25" s="24">
        <f>МР!F27+'Св П'!F25</f>
        <v>7785.3</v>
      </c>
      <c r="G25" s="34">
        <f t="shared" si="1"/>
        <v>96.000154136642138</v>
      </c>
      <c r="H25" s="33">
        <f t="shared" si="2"/>
        <v>-311.39999999999964</v>
      </c>
    </row>
    <row r="26" spans="1:8" x14ac:dyDescent="0.25">
      <c r="A26" s="9" t="s">
        <v>15</v>
      </c>
      <c r="B26" s="24">
        <f>МР!B28+'Св П'!B26</f>
        <v>138134.09999999998</v>
      </c>
      <c r="C26" s="24">
        <f>МР!C28+'Св П'!C26</f>
        <v>150200.20000000001</v>
      </c>
      <c r="D26" s="6">
        <f t="shared" si="0"/>
        <v>108.73506252257772</v>
      </c>
      <c r="E26" s="24">
        <f>МР!E28+'Св П'!E26</f>
        <v>16569.300000000003</v>
      </c>
      <c r="F26" s="24">
        <f>МР!F28+'Св П'!F26</f>
        <v>103587.22000000002</v>
      </c>
      <c r="G26" s="34">
        <f t="shared" si="1"/>
        <v>144.99877494540351</v>
      </c>
      <c r="H26" s="33">
        <f t="shared" si="2"/>
        <v>46612.979999999996</v>
      </c>
    </row>
    <row r="27" spans="1:8" x14ac:dyDescent="0.25">
      <c r="A27" s="7" t="s">
        <v>36</v>
      </c>
      <c r="B27" s="24">
        <v>3349.1</v>
      </c>
      <c r="C27" s="24">
        <v>3349.1</v>
      </c>
      <c r="D27" s="6">
        <f t="shared" si="0"/>
        <v>100</v>
      </c>
      <c r="E27" s="24">
        <v>21.1</v>
      </c>
      <c r="F27" s="24">
        <f>МР!F29+'Св П'!F27</f>
        <v>131.1</v>
      </c>
      <c r="G27" s="34">
        <f t="shared" si="1"/>
        <v>2554.6147978642257</v>
      </c>
      <c r="H27" s="33">
        <f t="shared" si="2"/>
        <v>3218</v>
      </c>
    </row>
    <row r="28" spans="1:8" x14ac:dyDescent="0.25">
      <c r="A28" s="9" t="s">
        <v>16</v>
      </c>
      <c r="B28" s="24">
        <f>МР!B30+'Св П'!B28</f>
        <v>141455.19999999998</v>
      </c>
      <c r="C28" s="24">
        <f>МР!C30+'Св П'!C28</f>
        <v>153549.29999999999</v>
      </c>
      <c r="D28" s="6">
        <f t="shared" si="0"/>
        <v>108.54977406274213</v>
      </c>
      <c r="E28" s="24">
        <f>МР!E30+'Св П'!E28</f>
        <v>16569.300000000003</v>
      </c>
      <c r="F28" s="24">
        <f>МР!F30+'Св П'!F28</f>
        <v>103718.32000000002</v>
      </c>
      <c r="G28" s="34">
        <f t="shared" si="1"/>
        <v>148.04453060944292</v>
      </c>
      <c r="H28" s="33">
        <f t="shared" si="2"/>
        <v>49830.979999999967</v>
      </c>
    </row>
    <row r="29" spans="1:8" x14ac:dyDescent="0.25">
      <c r="A29" s="3" t="s">
        <v>17</v>
      </c>
      <c r="B29" s="24">
        <v>156233.79999999999</v>
      </c>
      <c r="C29" s="24">
        <v>156233.79999999999</v>
      </c>
      <c r="D29" s="6">
        <f t="shared" si="0"/>
        <v>100</v>
      </c>
      <c r="E29" s="24">
        <v>2854.8</v>
      </c>
      <c r="F29" s="24">
        <f>МР!F31+'Св П'!F29</f>
        <v>137955.70000000001</v>
      </c>
      <c r="G29" s="34">
        <f t="shared" si="1"/>
        <v>113.24925320229609</v>
      </c>
      <c r="H29" s="33">
        <f t="shared" si="2"/>
        <v>18278.099999999977</v>
      </c>
    </row>
    <row r="30" spans="1:8" ht="26.4" x14ac:dyDescent="0.25">
      <c r="A30" s="3" t="s">
        <v>18</v>
      </c>
      <c r="B30" s="24">
        <v>149063.4</v>
      </c>
      <c r="C30" s="24">
        <v>149063.4</v>
      </c>
      <c r="D30" s="6">
        <f t="shared" si="0"/>
        <v>100</v>
      </c>
      <c r="E30" s="24">
        <v>12423.9</v>
      </c>
      <c r="F30" s="24">
        <v>105767.6</v>
      </c>
      <c r="G30" s="34">
        <f t="shared" si="1"/>
        <v>140.93484204992833</v>
      </c>
      <c r="H30" s="33">
        <f t="shared" si="2"/>
        <v>43295.799999999988</v>
      </c>
    </row>
    <row r="31" spans="1:8" ht="15.75" customHeight="1" x14ac:dyDescent="0.25">
      <c r="A31" s="3" t="s">
        <v>64</v>
      </c>
      <c r="B31" s="24">
        <v>124470.8</v>
      </c>
      <c r="C31" s="24">
        <v>124470.8</v>
      </c>
      <c r="D31" s="6">
        <f t="shared" si="0"/>
        <v>100</v>
      </c>
      <c r="E31" s="24">
        <v>44263.199999999997</v>
      </c>
      <c r="F31" s="24">
        <v>124379.8</v>
      </c>
      <c r="G31" s="34">
        <f t="shared" si="1"/>
        <v>100.07316300556843</v>
      </c>
      <c r="H31" s="33">
        <f t="shared" si="2"/>
        <v>91</v>
      </c>
    </row>
    <row r="32" spans="1:8" x14ac:dyDescent="0.25">
      <c r="A32" s="3" t="s">
        <v>21</v>
      </c>
      <c r="B32" s="24">
        <f>SUM(B29:B31)</f>
        <v>429767.99999999994</v>
      </c>
      <c r="C32" s="24">
        <f>SUM(C29:C31)</f>
        <v>429767.99999999994</v>
      </c>
      <c r="D32" s="6">
        <f t="shared" si="0"/>
        <v>100</v>
      </c>
      <c r="E32" s="24">
        <f>SUM(E29:E31)</f>
        <v>59541.899999999994</v>
      </c>
      <c r="F32" s="24">
        <f>SUM(F29:F31)</f>
        <v>368103.10000000003</v>
      </c>
      <c r="G32" s="34">
        <f t="shared" si="1"/>
        <v>116.75207299259363</v>
      </c>
      <c r="H32" s="33">
        <f t="shared" si="2"/>
        <v>61664.899999999907</v>
      </c>
    </row>
    <row r="33" spans="1:8" x14ac:dyDescent="0.25">
      <c r="A33" s="3" t="s">
        <v>69</v>
      </c>
      <c r="B33" s="24">
        <v>0</v>
      </c>
      <c r="C33" s="24">
        <v>0</v>
      </c>
      <c r="D33" s="6">
        <v>0</v>
      </c>
      <c r="E33" s="24">
        <f>C33</f>
        <v>0</v>
      </c>
      <c r="F33" s="24">
        <v>0</v>
      </c>
      <c r="G33" s="34" t="e">
        <f t="shared" si="1"/>
        <v>#DIV/0!</v>
      </c>
      <c r="H33" s="33">
        <f t="shared" si="2"/>
        <v>0</v>
      </c>
    </row>
    <row r="34" spans="1:8" x14ac:dyDescent="0.25">
      <c r="A34" s="3" t="s">
        <v>68</v>
      </c>
      <c r="B34" s="24">
        <v>0</v>
      </c>
      <c r="C34" s="24">
        <v>-12431.3</v>
      </c>
      <c r="D34" s="6">
        <v>0</v>
      </c>
      <c r="E34" s="24">
        <v>-5576.4</v>
      </c>
      <c r="F34" s="24">
        <v>-8808.2999999999993</v>
      </c>
      <c r="G34" s="34">
        <f t="shared" si="1"/>
        <v>141.13165991167423</v>
      </c>
      <c r="H34" s="33">
        <f t="shared" si="2"/>
        <v>-3623</v>
      </c>
    </row>
    <row r="35" spans="1:8" x14ac:dyDescent="0.25">
      <c r="A35" s="40" t="s">
        <v>40</v>
      </c>
      <c r="B35" s="24">
        <v>11256.3</v>
      </c>
      <c r="C35" s="24">
        <v>11256.3</v>
      </c>
      <c r="D35" s="6">
        <v>0</v>
      </c>
      <c r="E35" s="24">
        <v>566.70000000000005</v>
      </c>
      <c r="F35" s="24">
        <v>8051.8</v>
      </c>
      <c r="G35" s="34">
        <f t="shared" si="1"/>
        <v>139.79855436051565</v>
      </c>
      <c r="H35" s="33">
        <f t="shared" si="2"/>
        <v>3204.4999999999991</v>
      </c>
    </row>
    <row r="36" spans="1:8" ht="7.5" customHeight="1" x14ac:dyDescent="0.25">
      <c r="A36" s="3"/>
      <c r="B36" s="24"/>
      <c r="C36" s="24"/>
      <c r="D36" s="6"/>
      <c r="E36" s="6"/>
      <c r="F36" s="24"/>
      <c r="G36" s="34"/>
      <c r="H36" s="33"/>
    </row>
    <row r="37" spans="1:8" ht="15.75" customHeight="1" x14ac:dyDescent="0.25">
      <c r="A37" s="3" t="s">
        <v>107</v>
      </c>
      <c r="B37" s="24">
        <v>0</v>
      </c>
      <c r="C37" s="24">
        <v>0</v>
      </c>
      <c r="D37" s="6">
        <v>0</v>
      </c>
      <c r="E37" s="6">
        <v>0</v>
      </c>
      <c r="F37" s="24">
        <v>0</v>
      </c>
      <c r="G37" s="34"/>
      <c r="H37" s="33"/>
    </row>
    <row r="38" spans="1:8" x14ac:dyDescent="0.25">
      <c r="A38" s="9" t="s">
        <v>23</v>
      </c>
      <c r="B38" s="24">
        <f>B28+B32+B33+B34+B35</f>
        <v>582479.5</v>
      </c>
      <c r="C38" s="24">
        <f>C28+C32+C33+C34+C35+C37</f>
        <v>582142.29999999993</v>
      </c>
      <c r="D38" s="24">
        <f t="shared" si="0"/>
        <v>99.94210955063653</v>
      </c>
      <c r="E38" s="24">
        <f>E28+E32+E33+E34+E35+E37</f>
        <v>71101.5</v>
      </c>
      <c r="F38" s="24">
        <f>F28+F32+F33+F34+F35</f>
        <v>471064.92000000004</v>
      </c>
      <c r="G38" s="34">
        <f t="shared" si="1"/>
        <v>123.58005771263967</v>
      </c>
      <c r="H38" s="33">
        <f t="shared" si="2"/>
        <v>111077.37999999989</v>
      </c>
    </row>
    <row r="39" spans="1:8" x14ac:dyDescent="0.25">
      <c r="A39" s="10" t="s">
        <v>24</v>
      </c>
      <c r="B39" s="24"/>
      <c r="C39" s="24"/>
      <c r="D39" s="6"/>
      <c r="E39" s="6"/>
      <c r="F39" s="24"/>
      <c r="G39" s="34"/>
      <c r="H39" s="33"/>
    </row>
    <row r="40" spans="1:8" x14ac:dyDescent="0.25">
      <c r="A40" s="11" t="s">
        <v>51</v>
      </c>
      <c r="B40" s="24">
        <v>55632</v>
      </c>
      <c r="C40" s="24">
        <v>55621.5</v>
      </c>
      <c r="D40" s="6">
        <f t="shared" si="0"/>
        <v>99.981125970664365</v>
      </c>
      <c r="E40" s="24">
        <v>6768.1</v>
      </c>
      <c r="F40" s="24">
        <v>44682.1</v>
      </c>
      <c r="G40" s="34">
        <f t="shared" si="1"/>
        <v>124.48273469689204</v>
      </c>
      <c r="H40" s="33">
        <f t="shared" si="2"/>
        <v>10939.400000000001</v>
      </c>
    </row>
    <row r="41" spans="1:8" x14ac:dyDescent="0.25">
      <c r="A41" s="11" t="s">
        <v>25</v>
      </c>
      <c r="B41" s="24">
        <f>МР!B43+'Св П'!B41</f>
        <v>1022.2</v>
      </c>
      <c r="C41" s="24">
        <v>1022.3</v>
      </c>
      <c r="D41" s="6">
        <f t="shared" si="0"/>
        <v>100.00978282136568</v>
      </c>
      <c r="E41" s="24">
        <v>149</v>
      </c>
      <c r="F41" s="24">
        <v>844.1</v>
      </c>
      <c r="G41" s="34">
        <f t="shared" si="1"/>
        <v>121.11124274375074</v>
      </c>
      <c r="H41" s="33">
        <f t="shared" si="2"/>
        <v>178.19999999999993</v>
      </c>
    </row>
    <row r="42" spans="1:8" ht="23.25" customHeight="1" x14ac:dyDescent="0.25">
      <c r="A42" s="11" t="s">
        <v>73</v>
      </c>
      <c r="B42" s="24">
        <f>МР!B44+'Св П'!B42</f>
        <v>1521.2</v>
      </c>
      <c r="C42" s="24">
        <v>1492.5</v>
      </c>
      <c r="D42" s="6">
        <f t="shared" si="0"/>
        <v>98.11333158033132</v>
      </c>
      <c r="E42" s="24">
        <v>181.7</v>
      </c>
      <c r="F42" s="24">
        <v>819.5</v>
      </c>
      <c r="G42" s="34">
        <f t="shared" si="1"/>
        <v>182.12324588163514</v>
      </c>
      <c r="H42" s="33">
        <f t="shared" si="2"/>
        <v>673</v>
      </c>
    </row>
    <row r="43" spans="1:8" x14ac:dyDescent="0.25">
      <c r="A43" s="11" t="s">
        <v>27</v>
      </c>
      <c r="B43" s="24">
        <f>МР!B45+'Св П'!B43</f>
        <v>130625</v>
      </c>
      <c r="C43" s="24">
        <v>85553.4</v>
      </c>
      <c r="D43" s="6">
        <f t="shared" si="0"/>
        <v>65.495425837320568</v>
      </c>
      <c r="E43" s="24">
        <v>24283.5</v>
      </c>
      <c r="F43" s="24">
        <v>70536.2</v>
      </c>
      <c r="G43" s="34">
        <f t="shared" si="1"/>
        <v>121.29006098995976</v>
      </c>
      <c r="H43" s="33">
        <f t="shared" si="2"/>
        <v>15017.199999999997</v>
      </c>
    </row>
    <row r="44" spans="1:8" x14ac:dyDescent="0.25">
      <c r="A44" s="11" t="s">
        <v>28</v>
      </c>
      <c r="B44" s="24">
        <f>МР!B46+'Св П'!B44</f>
        <v>129354.29999999999</v>
      </c>
      <c r="C44" s="24">
        <v>125232.6</v>
      </c>
      <c r="D44" s="6">
        <f t="shared" si="0"/>
        <v>96.813635109153708</v>
      </c>
      <c r="E44" s="24">
        <v>29903</v>
      </c>
      <c r="F44" s="24">
        <v>107862.5</v>
      </c>
      <c r="G44" s="34">
        <f t="shared" si="1"/>
        <v>116.10392861281724</v>
      </c>
      <c r="H44" s="33">
        <f t="shared" si="2"/>
        <v>17370.100000000006</v>
      </c>
    </row>
    <row r="45" spans="1:8" x14ac:dyDescent="0.25">
      <c r="A45" s="11" t="s">
        <v>29</v>
      </c>
      <c r="B45" s="24">
        <f>МР!B47+'Св П'!B45</f>
        <v>565</v>
      </c>
      <c r="C45" s="24">
        <v>563.1</v>
      </c>
      <c r="D45" s="6">
        <v>0</v>
      </c>
      <c r="E45" s="24">
        <v>179.4</v>
      </c>
      <c r="F45" s="24">
        <v>0</v>
      </c>
      <c r="G45" s="34">
        <v>0</v>
      </c>
      <c r="H45" s="33">
        <f t="shared" si="2"/>
        <v>563.1</v>
      </c>
    </row>
    <row r="46" spans="1:8" ht="15.6" customHeight="1" x14ac:dyDescent="0.25">
      <c r="A46" s="11" t="s">
        <v>30</v>
      </c>
      <c r="B46" s="24">
        <f>МР!B48+'Св П'!B46</f>
        <v>253192.3</v>
      </c>
      <c r="C46" s="24">
        <v>253054.3</v>
      </c>
      <c r="D46" s="6">
        <f t="shared" si="0"/>
        <v>99.945495972823821</v>
      </c>
      <c r="E46" s="24">
        <v>24186.1</v>
      </c>
      <c r="F46" s="24">
        <v>207256.8</v>
      </c>
      <c r="G46" s="34">
        <f t="shared" si="1"/>
        <v>122.09698306641809</v>
      </c>
      <c r="H46" s="33">
        <f t="shared" si="2"/>
        <v>45797.5</v>
      </c>
    </row>
    <row r="47" spans="1:8" x14ac:dyDescent="0.25">
      <c r="A47" s="11" t="s">
        <v>31</v>
      </c>
      <c r="B47" s="24">
        <f>МР!B49+'Св П'!B47</f>
        <v>41191.599999999999</v>
      </c>
      <c r="C47" s="24">
        <v>41053</v>
      </c>
      <c r="D47" s="6">
        <f t="shared" si="0"/>
        <v>99.663523631031566</v>
      </c>
      <c r="E47" s="24">
        <v>2750.7</v>
      </c>
      <c r="F47" s="24">
        <v>20805.5</v>
      </c>
      <c r="G47" s="34">
        <f t="shared" si="1"/>
        <v>197.31801687053905</v>
      </c>
      <c r="H47" s="33">
        <f t="shared" si="2"/>
        <v>20247.5</v>
      </c>
    </row>
    <row r="48" spans="1:8" x14ac:dyDescent="0.25">
      <c r="A48" s="11" t="s">
        <v>66</v>
      </c>
      <c r="B48" s="24">
        <f>МР!B50+'Св П'!B48</f>
        <v>0</v>
      </c>
      <c r="C48" s="24">
        <v>0</v>
      </c>
      <c r="D48" s="6" t="e">
        <f t="shared" si="0"/>
        <v>#DIV/0!</v>
      </c>
      <c r="E48" s="24">
        <f>C48</f>
        <v>0</v>
      </c>
      <c r="F48" s="24">
        <v>62.7</v>
      </c>
      <c r="G48" s="34">
        <f t="shared" si="1"/>
        <v>0</v>
      </c>
      <c r="H48" s="33">
        <f t="shared" si="2"/>
        <v>-62.7</v>
      </c>
    </row>
    <row r="49" spans="1:8" x14ac:dyDescent="0.25">
      <c r="A49" s="11" t="s">
        <v>32</v>
      </c>
      <c r="B49" s="24">
        <f>МР!B51+'Св П'!B49</f>
        <v>18932.899999999998</v>
      </c>
      <c r="C49" s="24">
        <v>18897.599999999999</v>
      </c>
      <c r="D49" s="6">
        <f t="shared" si="0"/>
        <v>99.813552070734019</v>
      </c>
      <c r="E49" s="24">
        <v>2196.3000000000002</v>
      </c>
      <c r="F49" s="24">
        <v>20947</v>
      </c>
      <c r="G49" s="34">
        <f t="shared" si="1"/>
        <v>90.216260084976369</v>
      </c>
      <c r="H49" s="33">
        <f t="shared" si="2"/>
        <v>-2049.4000000000015</v>
      </c>
    </row>
    <row r="50" spans="1:8" x14ac:dyDescent="0.25">
      <c r="A50" s="11" t="s">
        <v>65</v>
      </c>
      <c r="B50" s="24">
        <f>МР!B52+'Св П'!B50</f>
        <v>7623.1</v>
      </c>
      <c r="C50" s="24">
        <v>7622.7</v>
      </c>
      <c r="D50" s="6">
        <f t="shared" si="0"/>
        <v>99.994752790859351</v>
      </c>
      <c r="E50" s="24">
        <v>951.5</v>
      </c>
      <c r="F50" s="24">
        <v>5805.1</v>
      </c>
      <c r="G50" s="34">
        <f t="shared" si="1"/>
        <v>131.31039947632252</v>
      </c>
      <c r="H50" s="33">
        <f t="shared" si="2"/>
        <v>1817.5999999999995</v>
      </c>
    </row>
    <row r="51" spans="1:8" x14ac:dyDescent="0.25">
      <c r="A51" s="11" t="s">
        <v>67</v>
      </c>
      <c r="B51" s="24">
        <f>МР!B53+'Св П'!B51</f>
        <v>0</v>
      </c>
      <c r="C51" s="24">
        <v>0</v>
      </c>
      <c r="D51" s="6" t="e">
        <f t="shared" si="0"/>
        <v>#DIV/0!</v>
      </c>
      <c r="E51" s="24">
        <f>C51</f>
        <v>0</v>
      </c>
      <c r="F51" s="24">
        <v>0</v>
      </c>
      <c r="G51" s="34" t="e">
        <f t="shared" si="1"/>
        <v>#DIV/0!</v>
      </c>
      <c r="H51" s="33">
        <f t="shared" si="2"/>
        <v>0</v>
      </c>
    </row>
    <row r="52" spans="1:8" x14ac:dyDescent="0.25">
      <c r="A52" s="11" t="s">
        <v>56</v>
      </c>
      <c r="B52" s="24">
        <f>МР!B54+'Св П'!B52</f>
        <v>7989.8</v>
      </c>
      <c r="C52" s="24">
        <v>0</v>
      </c>
      <c r="D52" s="6">
        <f t="shared" si="0"/>
        <v>0</v>
      </c>
      <c r="E52" s="24">
        <f>C52</f>
        <v>0</v>
      </c>
      <c r="F52" s="24">
        <v>0</v>
      </c>
      <c r="G52" s="34">
        <v>0</v>
      </c>
      <c r="H52" s="33">
        <f t="shared" si="2"/>
        <v>0</v>
      </c>
    </row>
    <row r="53" spans="1:8" x14ac:dyDescent="0.25">
      <c r="A53" s="12" t="s">
        <v>33</v>
      </c>
      <c r="B53" s="24">
        <f>B40+B41+B42+B43+B44+B45+B46+B47+B48+B49+B50+B51+B52</f>
        <v>647649.4</v>
      </c>
      <c r="C53" s="24">
        <f>C40+C41+C42+C43+C44+C45+C46+C47+C48+C49+C50+C51+C52</f>
        <v>590112.99999999988</v>
      </c>
      <c r="D53" s="24">
        <f t="shared" si="0"/>
        <v>91.116119307761238</v>
      </c>
      <c r="E53" s="24">
        <f>SUM(E40:E52)</f>
        <v>91549.3</v>
      </c>
      <c r="F53" s="24">
        <f>F40+F41+F42+F43+F44+F45+F46+F47+F48+F49+F50+F51+F52</f>
        <v>479621.49999999994</v>
      </c>
      <c r="G53" s="34">
        <f t="shared" si="1"/>
        <v>123.03722831441041</v>
      </c>
      <c r="H53" s="33">
        <f t="shared" si="2"/>
        <v>110491.49999999994</v>
      </c>
    </row>
    <row r="54" spans="1:8" hidden="1" x14ac:dyDescent="0.25">
      <c r="A54" s="12"/>
      <c r="B54" s="29"/>
      <c r="C54" s="24"/>
      <c r="D54" s="24"/>
      <c r="E54" s="24"/>
      <c r="F54" s="24"/>
      <c r="G54" s="68"/>
      <c r="H54" s="69"/>
    </row>
    <row r="55" spans="1:8" hidden="1" x14ac:dyDescent="0.25">
      <c r="A55" s="12"/>
      <c r="B55" s="29"/>
      <c r="C55" s="24"/>
      <c r="D55" s="24"/>
      <c r="E55" s="24"/>
      <c r="F55" s="24"/>
      <c r="G55" s="68"/>
      <c r="H55" s="69"/>
    </row>
    <row r="56" spans="1:8" x14ac:dyDescent="0.25">
      <c r="A56" s="12"/>
      <c r="B56" s="29"/>
      <c r="C56" s="24"/>
      <c r="D56" s="24"/>
      <c r="E56" s="24"/>
      <c r="F56" s="24"/>
      <c r="G56" s="68"/>
      <c r="H56" s="69"/>
    </row>
    <row r="57" spans="1:8" x14ac:dyDescent="0.25">
      <c r="A57" s="14" t="s">
        <v>106</v>
      </c>
      <c r="B57" s="29">
        <f>МР!B57+Сенг!B55+Силик!B55+'Кр Гул'!B55+Елаур!B55+НСлоб!B55+Туш!B55</f>
        <v>53408.9</v>
      </c>
      <c r="C57" s="13"/>
      <c r="D57" s="6"/>
      <c r="E57" s="6"/>
      <c r="F57" s="6"/>
    </row>
    <row r="58" spans="1:8" x14ac:dyDescent="0.25">
      <c r="A58" s="11" t="s">
        <v>60</v>
      </c>
      <c r="B58" s="29">
        <f>C38</f>
        <v>582142.29999999993</v>
      </c>
      <c r="C58" s="13"/>
      <c r="D58" s="6"/>
      <c r="E58" s="6"/>
      <c r="F58" s="6"/>
    </row>
    <row r="59" spans="1:8" x14ac:dyDescent="0.25">
      <c r="A59" s="14" t="s">
        <v>88</v>
      </c>
      <c r="B59" s="29">
        <f>B57+B58</f>
        <v>635551.19999999995</v>
      </c>
      <c r="C59" s="13"/>
      <c r="D59" s="6"/>
      <c r="E59" s="6"/>
      <c r="F59" s="6"/>
    </row>
    <row r="60" spans="1:8" x14ac:dyDescent="0.25">
      <c r="A60" s="3" t="s">
        <v>89</v>
      </c>
      <c r="B60" s="29">
        <f>C53</f>
        <v>590112.99999999988</v>
      </c>
      <c r="C60" s="13"/>
      <c r="D60" s="6"/>
      <c r="E60" s="6"/>
      <c r="F60" s="6"/>
    </row>
    <row r="61" spans="1:8" x14ac:dyDescent="0.25">
      <c r="A61" s="9" t="s">
        <v>62</v>
      </c>
      <c r="B61" s="61">
        <f>B60</f>
        <v>590112.99999999988</v>
      </c>
      <c r="C61" s="15"/>
      <c r="D61" s="6"/>
      <c r="E61" s="6"/>
      <c r="F61" s="6"/>
    </row>
    <row r="62" spans="1:8" x14ac:dyDescent="0.25">
      <c r="A62" s="43" t="s">
        <v>113</v>
      </c>
      <c r="B62" s="24">
        <f>B59-B61</f>
        <v>45438.20000000007</v>
      </c>
      <c r="C62" s="15"/>
      <c r="D62" s="6"/>
      <c r="E62" s="6"/>
      <c r="F62" s="6"/>
    </row>
    <row r="63" spans="1:8" x14ac:dyDescent="0.25">
      <c r="A63" s="21" t="s">
        <v>34</v>
      </c>
      <c r="B63" s="31"/>
      <c r="C63" s="16"/>
      <c r="D63" s="17"/>
      <c r="E63" s="18"/>
    </row>
    <row r="64" spans="1:8" ht="14.25" hidden="1" customHeight="1" x14ac:dyDescent="0.25">
      <c r="A64" s="72" t="s">
        <v>81</v>
      </c>
      <c r="B64" s="60">
        <v>0</v>
      </c>
      <c r="C64" s="59"/>
    </row>
    <row r="65" spans="1:3" ht="17.25" hidden="1" customHeight="1" x14ac:dyDescent="0.25">
      <c r="A65" s="72" t="s">
        <v>93</v>
      </c>
      <c r="B65" s="60"/>
      <c r="C65" s="59"/>
    </row>
    <row r="66" spans="1:3" hidden="1" x14ac:dyDescent="0.25">
      <c r="A66" s="72" t="s">
        <v>83</v>
      </c>
      <c r="B66" s="67"/>
      <c r="C66" s="59"/>
    </row>
    <row r="67" spans="1:3" hidden="1" x14ac:dyDescent="0.25">
      <c r="A67" s="72" t="s">
        <v>77</v>
      </c>
      <c r="B67" s="67">
        <v>0</v>
      </c>
      <c r="C67" s="59"/>
    </row>
    <row r="68" spans="1:3" ht="16.5" hidden="1" customHeight="1" x14ac:dyDescent="0.25">
      <c r="A68" s="72" t="s">
        <v>95</v>
      </c>
      <c r="B68" s="67">
        <v>0</v>
      </c>
      <c r="C68" s="59"/>
    </row>
    <row r="69" spans="1:3" ht="39.6" hidden="1" x14ac:dyDescent="0.25">
      <c r="A69" s="72" t="s">
        <v>71</v>
      </c>
      <c r="B69" s="70">
        <v>0</v>
      </c>
      <c r="C69" s="59"/>
    </row>
    <row r="70" spans="1:3" hidden="1" x14ac:dyDescent="0.25">
      <c r="A70" s="72" t="s">
        <v>97</v>
      </c>
      <c r="B70" s="70">
        <v>0</v>
      </c>
      <c r="C70" s="59"/>
    </row>
    <row r="71" spans="1:3" ht="12" hidden="1" customHeight="1" x14ac:dyDescent="0.25">
      <c r="A71" s="72" t="s">
        <v>90</v>
      </c>
      <c r="B71" s="70">
        <v>0</v>
      </c>
      <c r="C71" s="59"/>
    </row>
    <row r="72" spans="1:3" hidden="1" x14ac:dyDescent="0.25">
      <c r="A72" s="72" t="s">
        <v>91</v>
      </c>
      <c r="B72" s="70">
        <v>0</v>
      </c>
      <c r="C72" s="59"/>
    </row>
    <row r="73" spans="1:3" hidden="1" x14ac:dyDescent="0.25">
      <c r="A73" s="72" t="s">
        <v>98</v>
      </c>
      <c r="B73" s="70">
        <v>0</v>
      </c>
      <c r="C73" s="59"/>
    </row>
    <row r="74" spans="1:3" hidden="1" x14ac:dyDescent="0.25">
      <c r="A74" s="72" t="s">
        <v>84</v>
      </c>
      <c r="B74" s="67">
        <v>0</v>
      </c>
      <c r="C74" s="59"/>
    </row>
    <row r="75" spans="1:3" hidden="1" x14ac:dyDescent="0.25">
      <c r="A75" s="72" t="s">
        <v>79</v>
      </c>
      <c r="B75" s="67">
        <v>0</v>
      </c>
      <c r="C75" s="59"/>
    </row>
    <row r="76" spans="1:3" hidden="1" x14ac:dyDescent="0.25">
      <c r="A76" s="72" t="s">
        <v>78</v>
      </c>
      <c r="B76" s="67"/>
      <c r="C76" s="59"/>
    </row>
    <row r="77" spans="1:3" hidden="1" x14ac:dyDescent="0.25">
      <c r="A77" s="72" t="s">
        <v>96</v>
      </c>
      <c r="B77" s="67">
        <v>0</v>
      </c>
      <c r="C77" s="59"/>
    </row>
    <row r="78" spans="1:3" ht="12" hidden="1" customHeight="1" x14ac:dyDescent="0.25">
      <c r="A78" s="72" t="s">
        <v>82</v>
      </c>
      <c r="B78" s="67"/>
      <c r="C78" s="59"/>
    </row>
    <row r="79" spans="1:3" ht="12" hidden="1" customHeight="1" x14ac:dyDescent="0.25">
      <c r="A79" s="72" t="s">
        <v>86</v>
      </c>
      <c r="B79" s="67">
        <v>0</v>
      </c>
      <c r="C79" s="59"/>
    </row>
    <row r="80" spans="1:3" ht="15" hidden="1" customHeight="1" x14ac:dyDescent="0.25">
      <c r="A80" s="72" t="s">
        <v>99</v>
      </c>
      <c r="B80" s="67">
        <v>0</v>
      </c>
      <c r="C80" s="59"/>
    </row>
    <row r="81" spans="1:7" hidden="1" x14ac:dyDescent="0.25">
      <c r="A81" s="72" t="s">
        <v>87</v>
      </c>
      <c r="B81" s="67">
        <v>0</v>
      </c>
      <c r="C81" s="59"/>
    </row>
    <row r="82" spans="1:7" hidden="1" x14ac:dyDescent="0.25">
      <c r="A82" s="72" t="s">
        <v>92</v>
      </c>
      <c r="B82" s="67">
        <v>0</v>
      </c>
      <c r="C82" s="59"/>
    </row>
    <row r="83" spans="1:7" ht="12.75" hidden="1" customHeight="1" x14ac:dyDescent="0.25">
      <c r="A83" s="73" t="s">
        <v>85</v>
      </c>
      <c r="B83" s="67">
        <v>0</v>
      </c>
      <c r="C83" s="59"/>
    </row>
    <row r="84" spans="1:7" ht="13.5" hidden="1" customHeight="1" x14ac:dyDescent="0.25">
      <c r="A84" s="73" t="s">
        <v>59</v>
      </c>
      <c r="B84" s="60"/>
      <c r="C84" s="59"/>
    </row>
    <row r="85" spans="1:7" x14ac:dyDescent="0.25">
      <c r="A85" s="74" t="s">
        <v>55</v>
      </c>
      <c r="B85" s="60">
        <v>13890.2</v>
      </c>
      <c r="C85" s="71"/>
    </row>
    <row r="86" spans="1:7" s="25" customFormat="1" x14ac:dyDescent="0.25">
      <c r="A86" s="75" t="s">
        <v>54</v>
      </c>
      <c r="B86" s="58">
        <f>SUM(B64:B85)</f>
        <v>13890.2</v>
      </c>
      <c r="G86" s="35"/>
    </row>
    <row r="88" spans="1:7" x14ac:dyDescent="0.25">
      <c r="A88" t="s">
        <v>70</v>
      </c>
    </row>
    <row r="89" spans="1:7" x14ac:dyDescent="0.25">
      <c r="A89" t="s">
        <v>74</v>
      </c>
      <c r="D89" t="s">
        <v>94</v>
      </c>
    </row>
  </sheetData>
  <mergeCells count="10">
    <mergeCell ref="H5:H6"/>
    <mergeCell ref="G5:G6"/>
    <mergeCell ref="A1:F1"/>
    <mergeCell ref="F5:F6"/>
    <mergeCell ref="E5:E6"/>
    <mergeCell ref="C5:D5"/>
    <mergeCell ref="B5:B6"/>
    <mergeCell ref="A2:F2"/>
    <mergeCell ref="A3:F3"/>
    <mergeCell ref="A4:D4"/>
  </mergeCells>
  <phoneticPr fontId="11" type="noConversion"/>
  <pageMargins left="0.15748031496062992" right="0.15748031496062992" top="0.15748031496062992" bottom="0.15748031496062992" header="0.15748031496062992" footer="0.15748031496062992"/>
  <pageSetup paperSize="9" scale="80" fitToHeight="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3"/>
  <sheetViews>
    <sheetView topLeftCell="A51" zoomScale="150" zoomScaleNormal="150" workbookViewId="0">
      <selection activeCell="E55" sqref="E55"/>
    </sheetView>
  </sheetViews>
  <sheetFormatPr defaultRowHeight="13.2" x14ac:dyDescent="0.25"/>
  <cols>
    <col min="1" max="1" width="35.6640625" style="32" customWidth="1"/>
    <col min="2" max="2" width="8.5546875" style="32" customWidth="1"/>
    <col min="3" max="3" width="8.88671875" style="32" customWidth="1"/>
    <col min="4" max="4" width="9" style="32" customWidth="1"/>
    <col min="5" max="5" width="8.33203125" style="32" customWidth="1"/>
    <col min="6" max="6" width="10.109375" style="32" customWidth="1"/>
    <col min="7" max="7" width="8.33203125" style="32" customWidth="1"/>
    <col min="8" max="8" width="9.6640625" style="32" customWidth="1"/>
    <col min="9" max="9" width="9.109375" style="32" customWidth="1"/>
  </cols>
  <sheetData>
    <row r="1" spans="1:9" hidden="1" x14ac:dyDescent="0.25">
      <c r="A1" s="48" t="s">
        <v>0</v>
      </c>
      <c r="B1" s="49"/>
      <c r="C1" s="49"/>
      <c r="D1" s="49"/>
    </row>
    <row r="2" spans="1:9" ht="22.5" customHeight="1" x14ac:dyDescent="0.25">
      <c r="A2" s="88" t="s">
        <v>48</v>
      </c>
      <c r="B2" s="88"/>
      <c r="C2" s="88"/>
      <c r="D2" s="88"/>
      <c r="E2" s="88"/>
      <c r="F2" s="88"/>
      <c r="G2" s="88"/>
      <c r="H2" s="88"/>
    </row>
    <row r="3" spans="1:9" ht="12.75" customHeight="1" x14ac:dyDescent="0.25">
      <c r="A3" s="86" t="s">
        <v>108</v>
      </c>
      <c r="B3" s="86"/>
      <c r="C3" s="86"/>
      <c r="D3" s="86"/>
      <c r="E3" s="86"/>
      <c r="F3" s="86"/>
    </row>
    <row r="4" spans="1:9" ht="12.75" hidden="1" customHeight="1" x14ac:dyDescent="0.25">
      <c r="A4" s="87"/>
      <c r="B4" s="87"/>
      <c r="C4" s="87"/>
      <c r="D4" s="87"/>
    </row>
    <row r="5" spans="1:9" ht="33.75" customHeight="1" x14ac:dyDescent="0.25">
      <c r="A5" s="51"/>
      <c r="B5" s="78" t="s">
        <v>109</v>
      </c>
      <c r="C5" s="83" t="s">
        <v>112</v>
      </c>
      <c r="D5" s="84"/>
      <c r="E5" s="81" t="s">
        <v>110</v>
      </c>
      <c r="F5" s="81" t="s">
        <v>111</v>
      </c>
      <c r="G5" s="78" t="s">
        <v>102</v>
      </c>
      <c r="H5" s="77" t="s">
        <v>103</v>
      </c>
    </row>
    <row r="6" spans="1:9" ht="21" customHeight="1" x14ac:dyDescent="0.25">
      <c r="A6" s="52"/>
      <c r="B6" s="85"/>
      <c r="C6" s="4" t="s">
        <v>2</v>
      </c>
      <c r="D6" s="4" t="s">
        <v>3</v>
      </c>
      <c r="E6" s="82"/>
      <c r="F6" s="82"/>
      <c r="G6" s="79"/>
      <c r="H6" s="77"/>
    </row>
    <row r="7" spans="1:9" x14ac:dyDescent="0.25">
      <c r="A7" s="53">
        <v>1</v>
      </c>
      <c r="B7" s="28">
        <v>2</v>
      </c>
      <c r="C7" s="30">
        <v>3</v>
      </c>
      <c r="D7" s="30">
        <v>4</v>
      </c>
      <c r="E7" s="30">
        <v>5</v>
      </c>
      <c r="F7" s="30">
        <v>6</v>
      </c>
      <c r="G7" s="30">
        <v>7</v>
      </c>
      <c r="H7" s="30">
        <v>8</v>
      </c>
    </row>
    <row r="8" spans="1:9" s="25" customFormat="1" ht="12.75" customHeight="1" x14ac:dyDescent="0.25">
      <c r="A8" s="43" t="s">
        <v>52</v>
      </c>
      <c r="B8" s="24">
        <f>SUM(B9:B20)</f>
        <v>76582.299999999988</v>
      </c>
      <c r="C8" s="24">
        <f>SUM(C9:C20)</f>
        <v>82114.399999999994</v>
      </c>
      <c r="D8" s="24">
        <f>C8/B8*100</f>
        <v>107.22373185448856</v>
      </c>
      <c r="E8" s="24">
        <f>SUM(E9:E20)</f>
        <v>7806.7000000000007</v>
      </c>
      <c r="F8" s="24">
        <f>SUM(F9:F20)</f>
        <v>49241.120000000017</v>
      </c>
      <c r="G8" s="24">
        <f>C8/F8*100</f>
        <v>166.75981374915918</v>
      </c>
      <c r="H8" s="24">
        <f>C8-F8</f>
        <v>32873.279999999977</v>
      </c>
      <c r="I8" s="65"/>
    </row>
    <row r="9" spans="1:9" x14ac:dyDescent="0.25">
      <c r="A9" s="40" t="s">
        <v>4</v>
      </c>
      <c r="B9" s="24">
        <v>33404.199999999997</v>
      </c>
      <c r="C9" s="24">
        <v>33424.300000000003</v>
      </c>
      <c r="D9" s="24">
        <f t="shared" ref="D9:D20" si="0">C9/B9*100</f>
        <v>100.06017207417032</v>
      </c>
      <c r="E9" s="24">
        <v>4756.6000000000004</v>
      </c>
      <c r="F9" s="24">
        <v>25511.1</v>
      </c>
      <c r="G9" s="24">
        <f t="shared" ref="G9:G55" si="1">C9/F9*100</f>
        <v>131.01865462484957</v>
      </c>
      <c r="H9" s="24">
        <f t="shared" ref="H9:H55" si="2">C9-F9</f>
        <v>7913.2000000000044</v>
      </c>
    </row>
    <row r="10" spans="1:9" x14ac:dyDescent="0.25">
      <c r="A10" s="40" t="s">
        <v>76</v>
      </c>
      <c r="B10" s="24">
        <v>4641.1000000000004</v>
      </c>
      <c r="C10" s="24">
        <v>4650.1000000000004</v>
      </c>
      <c r="D10" s="24">
        <f t="shared" si="0"/>
        <v>100.19391954493545</v>
      </c>
      <c r="E10" s="24">
        <v>632.1</v>
      </c>
      <c r="F10" s="24">
        <v>4299.8999999999996</v>
      </c>
      <c r="G10" s="24">
        <f t="shared" si="1"/>
        <v>108.14437545059189</v>
      </c>
      <c r="H10" s="24">
        <f t="shared" si="2"/>
        <v>350.20000000000073</v>
      </c>
    </row>
    <row r="11" spans="1:9" ht="12.75" customHeight="1" x14ac:dyDescent="0.25">
      <c r="A11" s="40" t="s">
        <v>80</v>
      </c>
      <c r="B11" s="24">
        <v>12496</v>
      </c>
      <c r="C11" s="24">
        <v>16297.2</v>
      </c>
      <c r="D11" s="24">
        <f t="shared" si="0"/>
        <v>130.41933418693984</v>
      </c>
      <c r="E11" s="24">
        <v>20.5</v>
      </c>
      <c r="F11" s="24">
        <v>7496.02</v>
      </c>
      <c r="G11" s="24">
        <f>C11/F11*100</f>
        <v>217.41137296858867</v>
      </c>
      <c r="H11" s="24">
        <f t="shared" si="2"/>
        <v>8801.18</v>
      </c>
    </row>
    <row r="12" spans="1:9" ht="12.75" customHeight="1" x14ac:dyDescent="0.25">
      <c r="A12" s="40" t="s">
        <v>5</v>
      </c>
      <c r="B12" s="24">
        <v>0</v>
      </c>
      <c r="C12" s="24">
        <v>9.3000000000000007</v>
      </c>
      <c r="D12" s="24" t="e">
        <f t="shared" si="0"/>
        <v>#DIV/0!</v>
      </c>
      <c r="E12" s="24">
        <v>0</v>
      </c>
      <c r="F12" s="24">
        <v>-67.2</v>
      </c>
      <c r="G12" s="24">
        <f t="shared" si="1"/>
        <v>-13.839285714285715</v>
      </c>
      <c r="H12" s="24">
        <f t="shared" si="2"/>
        <v>76.5</v>
      </c>
    </row>
    <row r="13" spans="1:9" ht="12.75" hidden="1" customHeight="1" x14ac:dyDescent="0.25">
      <c r="A13" s="40" t="s">
        <v>100</v>
      </c>
      <c r="B13" s="24"/>
      <c r="C13" s="24"/>
      <c r="D13" s="24" t="e">
        <f t="shared" si="0"/>
        <v>#DIV/0!</v>
      </c>
      <c r="E13" s="24">
        <f>C13</f>
        <v>0</v>
      </c>
      <c r="F13" s="24"/>
      <c r="G13" s="24" t="e">
        <f t="shared" si="1"/>
        <v>#DIV/0!</v>
      </c>
      <c r="H13" s="24">
        <f t="shared" si="2"/>
        <v>0</v>
      </c>
    </row>
    <row r="14" spans="1:9" ht="12.75" customHeight="1" x14ac:dyDescent="0.25">
      <c r="A14" s="40" t="s">
        <v>72</v>
      </c>
      <c r="B14" s="24">
        <v>3175</v>
      </c>
      <c r="C14" s="24">
        <v>3149.7</v>
      </c>
      <c r="D14" s="24">
        <f t="shared" si="0"/>
        <v>99.203149606299206</v>
      </c>
      <c r="E14" s="24">
        <v>-26.6</v>
      </c>
      <c r="F14" s="24">
        <v>1230.8</v>
      </c>
      <c r="G14" s="24">
        <f t="shared" si="1"/>
        <v>255.90672733181668</v>
      </c>
      <c r="H14" s="24">
        <f t="shared" si="2"/>
        <v>1918.8999999999999</v>
      </c>
    </row>
    <row r="15" spans="1:9" ht="17.25" customHeight="1" x14ac:dyDescent="0.25">
      <c r="A15" s="40" t="s">
        <v>6</v>
      </c>
      <c r="B15" s="24">
        <v>1153</v>
      </c>
      <c r="C15" s="24">
        <v>1153.5</v>
      </c>
      <c r="D15" s="24">
        <f>C15/B15*100</f>
        <v>100.04336513443192</v>
      </c>
      <c r="E15" s="24">
        <v>186.6</v>
      </c>
      <c r="F15" s="24">
        <v>1696.9</v>
      </c>
      <c r="G15" s="24">
        <f t="shared" si="1"/>
        <v>67.976899051211021</v>
      </c>
      <c r="H15" s="24">
        <f t="shared" si="2"/>
        <v>-543.40000000000009</v>
      </c>
    </row>
    <row r="16" spans="1:9" ht="38.25" hidden="1" customHeight="1" x14ac:dyDescent="0.25">
      <c r="A16" s="40" t="s">
        <v>7</v>
      </c>
      <c r="B16" s="24"/>
      <c r="C16" s="24"/>
      <c r="D16" s="24" t="e">
        <f t="shared" si="0"/>
        <v>#DIV/0!</v>
      </c>
      <c r="E16" s="24">
        <f>C16</f>
        <v>0</v>
      </c>
      <c r="F16" s="24"/>
      <c r="G16" s="24" t="e">
        <f t="shared" si="1"/>
        <v>#DIV/0!</v>
      </c>
      <c r="H16" s="24">
        <f t="shared" si="2"/>
        <v>0</v>
      </c>
    </row>
    <row r="17" spans="1:8" ht="35.25" hidden="1" customHeight="1" x14ac:dyDescent="0.25">
      <c r="A17" s="40" t="s">
        <v>8</v>
      </c>
      <c r="B17" s="24"/>
      <c r="C17" s="24"/>
      <c r="D17" s="24" t="e">
        <f>C17/B17*100</f>
        <v>#DIV/0!</v>
      </c>
      <c r="E17" s="24">
        <f>C17</f>
        <v>0</v>
      </c>
      <c r="F17" s="24"/>
      <c r="G17" s="24" t="e">
        <f t="shared" si="1"/>
        <v>#DIV/0!</v>
      </c>
      <c r="H17" s="24">
        <f t="shared" si="2"/>
        <v>0</v>
      </c>
    </row>
    <row r="18" spans="1:8" ht="15.6" customHeight="1" x14ac:dyDescent="0.25">
      <c r="A18" s="40" t="s">
        <v>101</v>
      </c>
      <c r="B18" s="24">
        <v>19679</v>
      </c>
      <c r="C18" s="24">
        <v>21365.9</v>
      </c>
      <c r="D18" s="24">
        <f>C18/B18*100</f>
        <v>108.57208191473144</v>
      </c>
      <c r="E18" s="24">
        <v>1839.8</v>
      </c>
      <c r="F18" s="24">
        <v>7453.3</v>
      </c>
      <c r="G18" s="24">
        <f t="shared" si="1"/>
        <v>286.66362550816416</v>
      </c>
      <c r="H18" s="24">
        <v>0</v>
      </c>
    </row>
    <row r="19" spans="1:8" ht="12.6" customHeight="1" x14ac:dyDescent="0.25">
      <c r="A19" s="41" t="s">
        <v>9</v>
      </c>
      <c r="B19" s="24">
        <v>2034</v>
      </c>
      <c r="C19" s="24">
        <v>2064.4</v>
      </c>
      <c r="D19" s="24">
        <f t="shared" si="0"/>
        <v>101.49459193706983</v>
      </c>
      <c r="E19" s="24">
        <v>397.7</v>
      </c>
      <c r="F19" s="24">
        <v>1620.3</v>
      </c>
      <c r="G19" s="24">
        <f t="shared" si="1"/>
        <v>127.40850459791397</v>
      </c>
      <c r="H19" s="24">
        <f t="shared" si="2"/>
        <v>444.10000000000014</v>
      </c>
    </row>
    <row r="20" spans="1:8" ht="18" hidden="1" customHeight="1" x14ac:dyDescent="0.25">
      <c r="A20" s="40" t="s">
        <v>14</v>
      </c>
      <c r="B20" s="24">
        <v>0</v>
      </c>
      <c r="C20" s="24">
        <v>0</v>
      </c>
      <c r="D20" s="24" t="e">
        <f t="shared" si="0"/>
        <v>#DIV/0!</v>
      </c>
      <c r="E20" s="24">
        <v>0</v>
      </c>
      <c r="F20" s="24">
        <v>0</v>
      </c>
      <c r="G20" s="24" t="e">
        <f t="shared" si="1"/>
        <v>#DIV/0!</v>
      </c>
      <c r="H20" s="24">
        <f t="shared" si="2"/>
        <v>0</v>
      </c>
    </row>
    <row r="21" spans="1:8" ht="18" customHeight="1" x14ac:dyDescent="0.25">
      <c r="A21" s="43" t="s">
        <v>53</v>
      </c>
      <c r="B21" s="24">
        <f>B22+B23+B24+B25+B26+B27</f>
        <v>18843.5</v>
      </c>
      <c r="C21" s="24">
        <f>C22+C23+C24+C25+C26+C27</f>
        <v>20894.2</v>
      </c>
      <c r="D21" s="24">
        <f>D22+D23+D24+D25+D26+D27</f>
        <v>725.20898986136308</v>
      </c>
      <c r="E21" s="24">
        <f>E22+E23+E24+E25+E26+E27</f>
        <v>1780</v>
      </c>
      <c r="F21" s="24">
        <f>F22+F23+F24+F25+F26+F27</f>
        <v>17244.099999999999</v>
      </c>
      <c r="G21" s="24">
        <f t="shared" si="1"/>
        <v>121.16723980955805</v>
      </c>
      <c r="H21" s="24">
        <f t="shared" si="2"/>
        <v>3650.1000000000022</v>
      </c>
    </row>
    <row r="22" spans="1:8" ht="26.4" x14ac:dyDescent="0.25">
      <c r="A22" s="40" t="s">
        <v>10</v>
      </c>
      <c r="B22" s="24">
        <v>1873</v>
      </c>
      <c r="C22" s="24">
        <v>1873.6</v>
      </c>
      <c r="D22" s="24">
        <f t="shared" ref="D22:D30" si="3">C22/B22*100</f>
        <v>100.0320341697811</v>
      </c>
      <c r="E22" s="24">
        <v>0</v>
      </c>
      <c r="F22" s="24">
        <v>116.6</v>
      </c>
      <c r="G22" s="24">
        <f t="shared" si="1"/>
        <v>1606.8610634648369</v>
      </c>
      <c r="H22" s="24">
        <f t="shared" si="2"/>
        <v>1757</v>
      </c>
    </row>
    <row r="23" spans="1:8" ht="26.4" x14ac:dyDescent="0.25">
      <c r="A23" s="3" t="s">
        <v>75</v>
      </c>
      <c r="B23" s="24">
        <v>5132.6000000000004</v>
      </c>
      <c r="C23" s="24">
        <v>5133.7</v>
      </c>
      <c r="D23" s="24">
        <f t="shared" si="3"/>
        <v>100.02143163309043</v>
      </c>
      <c r="E23" s="24">
        <v>399.9</v>
      </c>
      <c r="F23" s="24">
        <v>4740.3999999999996</v>
      </c>
      <c r="G23" s="24">
        <f t="shared" si="1"/>
        <v>108.29676820521475</v>
      </c>
      <c r="H23" s="24">
        <f t="shared" si="2"/>
        <v>393.30000000000018</v>
      </c>
    </row>
    <row r="24" spans="1:8" x14ac:dyDescent="0.25">
      <c r="A24" s="40" t="s">
        <v>11</v>
      </c>
      <c r="B24" s="24">
        <v>1085</v>
      </c>
      <c r="C24" s="24">
        <v>2143.6999999999998</v>
      </c>
      <c r="D24" s="24">
        <f t="shared" si="3"/>
        <v>197.57603686635943</v>
      </c>
      <c r="E24" s="24">
        <v>838.1</v>
      </c>
      <c r="F24" s="24">
        <v>4354.5</v>
      </c>
      <c r="G24" s="24">
        <f t="shared" si="1"/>
        <v>49.229532667355606</v>
      </c>
      <c r="H24" s="24">
        <f t="shared" si="2"/>
        <v>-2210.8000000000002</v>
      </c>
    </row>
    <row r="25" spans="1:8" ht="26.4" x14ac:dyDescent="0.25">
      <c r="A25" s="40" t="s">
        <v>12</v>
      </c>
      <c r="B25" s="24">
        <v>3200</v>
      </c>
      <c r="C25" s="24">
        <v>4262.2</v>
      </c>
      <c r="D25" s="24">
        <f t="shared" si="3"/>
        <v>133.19374999999999</v>
      </c>
      <c r="E25" s="24">
        <v>30.6</v>
      </c>
      <c r="F25" s="24">
        <v>335.5</v>
      </c>
      <c r="G25" s="24">
        <f t="shared" si="1"/>
        <v>1270.4023845007453</v>
      </c>
      <c r="H25" s="24">
        <f t="shared" si="2"/>
        <v>3926.7</v>
      </c>
    </row>
    <row r="26" spans="1:8" x14ac:dyDescent="0.25">
      <c r="A26" s="40" t="s">
        <v>13</v>
      </c>
      <c r="B26" s="24">
        <v>418.9</v>
      </c>
      <c r="C26" s="24">
        <v>398.4</v>
      </c>
      <c r="D26" s="24">
        <f t="shared" si="3"/>
        <v>95.106230603962757</v>
      </c>
      <c r="E26" s="24">
        <v>3.2</v>
      </c>
      <c r="F26" s="24">
        <v>74.099999999999994</v>
      </c>
      <c r="G26" s="24">
        <f t="shared" si="1"/>
        <v>537.65182186234824</v>
      </c>
      <c r="H26" s="24">
        <f t="shared" si="2"/>
        <v>324.29999999999995</v>
      </c>
    </row>
    <row r="27" spans="1:8" ht="23.25" customHeight="1" x14ac:dyDescent="0.25">
      <c r="A27" s="40" t="s">
        <v>41</v>
      </c>
      <c r="B27" s="24">
        <v>7134</v>
      </c>
      <c r="C27" s="24">
        <v>7082.6</v>
      </c>
      <c r="D27" s="24">
        <f t="shared" si="3"/>
        <v>99.279506588169326</v>
      </c>
      <c r="E27" s="24">
        <v>508.2</v>
      </c>
      <c r="F27" s="24">
        <v>7623</v>
      </c>
      <c r="G27" s="24">
        <f t="shared" si="1"/>
        <v>92.910927456382012</v>
      </c>
      <c r="H27" s="24">
        <f t="shared" si="2"/>
        <v>-540.39999999999964</v>
      </c>
    </row>
    <row r="28" spans="1:8" x14ac:dyDescent="0.25">
      <c r="A28" s="43" t="s">
        <v>15</v>
      </c>
      <c r="B28" s="24">
        <f>B21+B8</f>
        <v>95425.799999999988</v>
      </c>
      <c r="C28" s="24">
        <f>C21+C8</f>
        <v>103008.59999999999</v>
      </c>
      <c r="D28" s="24">
        <f>C28/B28*100</f>
        <v>107.94627867935087</v>
      </c>
      <c r="E28" s="24">
        <f>E8+E21</f>
        <v>9586.7000000000007</v>
      </c>
      <c r="F28" s="24">
        <f>F21+F8</f>
        <v>66485.220000000016</v>
      </c>
      <c r="G28" s="24">
        <f t="shared" si="1"/>
        <v>154.93458546124984</v>
      </c>
      <c r="H28" s="24">
        <f t="shared" si="2"/>
        <v>36523.379999999976</v>
      </c>
    </row>
    <row r="29" spans="1:8" ht="22.2" customHeight="1" x14ac:dyDescent="0.25">
      <c r="A29" s="41" t="s">
        <v>36</v>
      </c>
      <c r="B29" s="24">
        <v>3321.1</v>
      </c>
      <c r="C29" s="24">
        <v>3341.1</v>
      </c>
      <c r="D29" s="24">
        <f t="shared" si="3"/>
        <v>100.60221011110777</v>
      </c>
      <c r="E29" s="24">
        <v>0</v>
      </c>
      <c r="F29" s="24">
        <v>90</v>
      </c>
      <c r="G29" s="24">
        <f t="shared" si="1"/>
        <v>3712.3333333333335</v>
      </c>
      <c r="H29" s="24">
        <f t="shared" si="2"/>
        <v>3251.1</v>
      </c>
    </row>
    <row r="30" spans="1:8" x14ac:dyDescent="0.25">
      <c r="A30" s="43" t="s">
        <v>16</v>
      </c>
      <c r="B30" s="24">
        <f>B28+B29</f>
        <v>98746.9</v>
      </c>
      <c r="C30" s="24">
        <f>C28+C29</f>
        <v>106349.7</v>
      </c>
      <c r="D30" s="24">
        <f t="shared" si="3"/>
        <v>107.69927967358977</v>
      </c>
      <c r="E30" s="24">
        <f>E28+E29</f>
        <v>9586.7000000000007</v>
      </c>
      <c r="F30" s="24">
        <f>F28+F29</f>
        <v>66575.220000000016</v>
      </c>
      <c r="G30" s="24">
        <f t="shared" si="1"/>
        <v>159.74367039267759</v>
      </c>
      <c r="H30" s="24">
        <f t="shared" si="2"/>
        <v>39774.479999999981</v>
      </c>
    </row>
    <row r="31" spans="1:8" x14ac:dyDescent="0.25">
      <c r="A31" s="40" t="s">
        <v>17</v>
      </c>
      <c r="B31" s="24">
        <v>155389.6</v>
      </c>
      <c r="C31" s="24">
        <v>155389.54999999999</v>
      </c>
      <c r="D31" s="24">
        <f t="shared" ref="D31:D40" si="4">C31/B31*100</f>
        <v>99.999967822814384</v>
      </c>
      <c r="E31" s="24">
        <v>2713.8</v>
      </c>
      <c r="F31" s="24">
        <v>137260</v>
      </c>
      <c r="G31" s="24">
        <f t="shared" si="1"/>
        <v>113.20818155325658</v>
      </c>
      <c r="H31" s="24">
        <f t="shared" si="2"/>
        <v>18129.549999999988</v>
      </c>
    </row>
    <row r="32" spans="1:8" ht="26.4" x14ac:dyDescent="0.25">
      <c r="A32" s="40" t="s">
        <v>18</v>
      </c>
      <c r="B32" s="24">
        <v>148123.5</v>
      </c>
      <c r="C32" s="24">
        <v>148123.45000000001</v>
      </c>
      <c r="D32" s="24">
        <f t="shared" si="4"/>
        <v>99.999966244383927</v>
      </c>
      <c r="E32" s="24">
        <v>12424</v>
      </c>
      <c r="F32" s="24">
        <v>105507.6</v>
      </c>
      <c r="G32" s="24">
        <f t="shared" si="1"/>
        <v>140.39126091390571</v>
      </c>
      <c r="H32" s="24">
        <f t="shared" si="2"/>
        <v>42615.850000000006</v>
      </c>
    </row>
    <row r="33" spans="1:8" x14ac:dyDescent="0.25">
      <c r="A33" s="40" t="s">
        <v>20</v>
      </c>
      <c r="B33" s="24">
        <v>52580</v>
      </c>
      <c r="C33" s="24">
        <v>52580</v>
      </c>
      <c r="D33" s="24">
        <f t="shared" si="4"/>
        <v>100</v>
      </c>
      <c r="E33" s="24">
        <v>15259.5</v>
      </c>
      <c r="F33" s="24">
        <v>111297.7</v>
      </c>
      <c r="G33" s="24">
        <f t="shared" si="1"/>
        <v>47.242665392007204</v>
      </c>
      <c r="H33" s="24">
        <f t="shared" si="2"/>
        <v>-58717.7</v>
      </c>
    </row>
    <row r="34" spans="1:8" x14ac:dyDescent="0.25">
      <c r="A34" s="40" t="s">
        <v>21</v>
      </c>
      <c r="B34" s="24">
        <v>70112.5</v>
      </c>
      <c r="C34" s="24">
        <f>SUM(C31:C33)</f>
        <v>356093</v>
      </c>
      <c r="D34" s="24">
        <f t="shared" si="4"/>
        <v>507.88803708325901</v>
      </c>
      <c r="E34" s="24">
        <f>SUM(E31:E33)</f>
        <v>30397.3</v>
      </c>
      <c r="F34" s="24">
        <f>SUM(F31:F33)</f>
        <v>354065.3</v>
      </c>
      <c r="G34" s="24">
        <f t="shared" si="1"/>
        <v>100.57269096971662</v>
      </c>
      <c r="H34" s="24">
        <f t="shared" si="2"/>
        <v>2027.7000000000116</v>
      </c>
    </row>
    <row r="35" spans="1:8" x14ac:dyDescent="0.25">
      <c r="A35" s="40" t="s">
        <v>69</v>
      </c>
      <c r="B35" s="24">
        <v>0</v>
      </c>
      <c r="C35" s="24">
        <v>6031.8</v>
      </c>
      <c r="D35" s="24" t="e">
        <f t="shared" si="4"/>
        <v>#DIV/0!</v>
      </c>
      <c r="E35" s="24">
        <v>6031.8</v>
      </c>
      <c r="F35" s="24">
        <v>5841.1</v>
      </c>
      <c r="G35" s="24">
        <f t="shared" si="1"/>
        <v>103.26479601444933</v>
      </c>
      <c r="H35" s="24">
        <f t="shared" si="2"/>
        <v>190.69999999999982</v>
      </c>
    </row>
    <row r="36" spans="1:8" x14ac:dyDescent="0.25">
      <c r="A36" s="40" t="s">
        <v>68</v>
      </c>
      <c r="B36" s="24">
        <v>0</v>
      </c>
      <c r="C36" s="24">
        <v>-12431.3</v>
      </c>
      <c r="D36" s="24" t="e">
        <f t="shared" si="4"/>
        <v>#DIV/0!</v>
      </c>
      <c r="E36" s="24">
        <v>-5576.4</v>
      </c>
      <c r="F36" s="24">
        <v>-8808.2999999999993</v>
      </c>
      <c r="G36" s="24">
        <f t="shared" si="1"/>
        <v>141.13165991167423</v>
      </c>
      <c r="H36" s="24">
        <f t="shared" si="2"/>
        <v>-3623</v>
      </c>
    </row>
    <row r="37" spans="1:8" x14ac:dyDescent="0.25">
      <c r="A37" s="40" t="s">
        <v>22</v>
      </c>
      <c r="B37" s="24">
        <v>0</v>
      </c>
      <c r="C37" s="24">
        <v>0</v>
      </c>
      <c r="D37" s="24" t="e">
        <f t="shared" si="4"/>
        <v>#DIV/0!</v>
      </c>
      <c r="E37" s="24">
        <f>C37</f>
        <v>0</v>
      </c>
      <c r="F37" s="24">
        <v>0</v>
      </c>
      <c r="G37" s="24" t="e">
        <f t="shared" si="1"/>
        <v>#DIV/0!</v>
      </c>
      <c r="H37" s="24">
        <f t="shared" si="2"/>
        <v>0</v>
      </c>
    </row>
    <row r="38" spans="1:8" x14ac:dyDescent="0.25">
      <c r="A38" s="40" t="s">
        <v>40</v>
      </c>
      <c r="B38" s="24">
        <v>11464.5</v>
      </c>
      <c r="C38" s="24">
        <v>11464.5</v>
      </c>
      <c r="D38" s="24">
        <f t="shared" si="4"/>
        <v>100</v>
      </c>
      <c r="E38" s="24">
        <v>652.5</v>
      </c>
      <c r="F38" s="24">
        <v>8544.5</v>
      </c>
      <c r="G38" s="24">
        <f t="shared" si="1"/>
        <v>134.17403007782784</v>
      </c>
      <c r="H38" s="24">
        <f t="shared" si="2"/>
        <v>2920</v>
      </c>
    </row>
    <row r="39" spans="1:8" ht="12.75" customHeight="1" x14ac:dyDescent="0.25">
      <c r="A39" s="40" t="s">
        <v>107</v>
      </c>
      <c r="B39" s="24">
        <v>0</v>
      </c>
      <c r="C39" s="24">
        <v>0</v>
      </c>
      <c r="D39" s="24" t="e">
        <f t="shared" si="4"/>
        <v>#DIV/0!</v>
      </c>
      <c r="E39" s="24">
        <v>0</v>
      </c>
      <c r="F39" s="24"/>
      <c r="G39" s="24" t="e">
        <f t="shared" si="1"/>
        <v>#DIV/0!</v>
      </c>
      <c r="H39" s="24">
        <f t="shared" si="2"/>
        <v>0</v>
      </c>
    </row>
    <row r="40" spans="1:8" x14ac:dyDescent="0.25">
      <c r="A40" s="43" t="s">
        <v>23</v>
      </c>
      <c r="B40" s="24">
        <f>B37+B33+B32+B31+B30+B35+B36+B38</f>
        <v>466304.5</v>
      </c>
      <c r="C40" s="24">
        <f>C37+C33+C32+C31+C30+C35+C36+C38+C39</f>
        <v>467507.7</v>
      </c>
      <c r="D40" s="24">
        <f t="shared" si="4"/>
        <v>100.2580288202237</v>
      </c>
      <c r="E40" s="24">
        <f>E30+E34+E35+E36+E37+E38+E39</f>
        <v>41091.9</v>
      </c>
      <c r="F40" s="24">
        <f>F37+F33+F32+F31+F30+F35+F36+F38</f>
        <v>426217.82</v>
      </c>
      <c r="G40" s="24">
        <f t="shared" si="1"/>
        <v>109.68750673071341</v>
      </c>
      <c r="H40" s="24">
        <f t="shared" si="2"/>
        <v>41289.880000000005</v>
      </c>
    </row>
    <row r="41" spans="1:8" x14ac:dyDescent="0.25">
      <c r="A41" s="44" t="s">
        <v>24</v>
      </c>
      <c r="B41" s="24"/>
      <c r="C41" s="24"/>
      <c r="D41" s="24"/>
      <c r="E41" s="24"/>
      <c r="F41" s="24"/>
      <c r="G41" s="24" t="e">
        <f t="shared" si="1"/>
        <v>#DIV/0!</v>
      </c>
      <c r="H41" s="24">
        <f t="shared" si="2"/>
        <v>0</v>
      </c>
    </row>
    <row r="42" spans="1:8" x14ac:dyDescent="0.25">
      <c r="A42" s="45" t="s">
        <v>51</v>
      </c>
      <c r="B42" s="24">
        <v>41106.300000000003</v>
      </c>
      <c r="C42" s="24">
        <v>41081.599999999999</v>
      </c>
      <c r="D42" s="24">
        <f t="shared" ref="D42:D55" si="5">C42/B42*100</f>
        <v>99.939911886985684</v>
      </c>
      <c r="E42" s="24">
        <v>4176.1000000000004</v>
      </c>
      <c r="F42" s="24">
        <v>28872.1</v>
      </c>
      <c r="G42" s="24">
        <f t="shared" si="1"/>
        <v>142.28822981355705</v>
      </c>
      <c r="H42" s="24">
        <f t="shared" si="2"/>
        <v>12209.5</v>
      </c>
    </row>
    <row r="43" spans="1:8" ht="15" customHeight="1" x14ac:dyDescent="0.25">
      <c r="A43" s="46" t="s">
        <v>25</v>
      </c>
      <c r="B43" s="24">
        <v>178.2</v>
      </c>
      <c r="C43" s="24">
        <v>178.2</v>
      </c>
      <c r="D43" s="24">
        <f t="shared" si="5"/>
        <v>100</v>
      </c>
      <c r="E43" s="24">
        <v>8.1</v>
      </c>
      <c r="F43" s="24">
        <v>148.5</v>
      </c>
      <c r="G43" s="24">
        <f t="shared" si="1"/>
        <v>120</v>
      </c>
      <c r="H43" s="24">
        <f t="shared" si="2"/>
        <v>29.699999999999989</v>
      </c>
    </row>
    <row r="44" spans="1:8" ht="26.4" x14ac:dyDescent="0.25">
      <c r="A44" s="46" t="s">
        <v>26</v>
      </c>
      <c r="B44" s="24">
        <v>1055.9000000000001</v>
      </c>
      <c r="C44" s="24">
        <v>1034.9000000000001</v>
      </c>
      <c r="D44" s="24">
        <f t="shared" si="5"/>
        <v>98.011175300691349</v>
      </c>
      <c r="E44" s="24">
        <v>92.5</v>
      </c>
      <c r="F44" s="24">
        <v>595.1</v>
      </c>
      <c r="G44" s="24">
        <f t="shared" si="1"/>
        <v>173.90354562258446</v>
      </c>
      <c r="H44" s="24">
        <f t="shared" si="2"/>
        <v>439.80000000000007</v>
      </c>
    </row>
    <row r="45" spans="1:8" x14ac:dyDescent="0.25">
      <c r="A45" s="46" t="s">
        <v>27</v>
      </c>
      <c r="B45" s="24">
        <v>78809.5</v>
      </c>
      <c r="C45" s="24">
        <v>78798.8</v>
      </c>
      <c r="D45" s="24">
        <f t="shared" si="5"/>
        <v>99.986422956623258</v>
      </c>
      <c r="E45" s="24">
        <v>23483.9</v>
      </c>
      <c r="F45" s="24">
        <v>67725.899999999994</v>
      </c>
      <c r="G45" s="24">
        <f t="shared" si="1"/>
        <v>116.34957970289064</v>
      </c>
      <c r="H45" s="24">
        <f t="shared" si="2"/>
        <v>11072.900000000009</v>
      </c>
    </row>
    <row r="46" spans="1:8" x14ac:dyDescent="0.25">
      <c r="A46" s="46" t="s">
        <v>28</v>
      </c>
      <c r="B46" s="24">
        <v>25302</v>
      </c>
      <c r="C46" s="24">
        <v>25225.4</v>
      </c>
      <c r="D46" s="24">
        <f t="shared" si="5"/>
        <v>99.697257133823413</v>
      </c>
      <c r="E46" s="24">
        <v>26.9</v>
      </c>
      <c r="F46" s="24">
        <v>75350.5</v>
      </c>
      <c r="G46" s="24">
        <f t="shared" si="1"/>
        <v>33.47741554468783</v>
      </c>
      <c r="H46" s="24">
        <f t="shared" si="2"/>
        <v>-50125.1</v>
      </c>
    </row>
    <row r="47" spans="1:8" x14ac:dyDescent="0.25">
      <c r="A47" s="46" t="s">
        <v>29</v>
      </c>
      <c r="B47" s="24">
        <v>385</v>
      </c>
      <c r="C47" s="24">
        <v>383.7</v>
      </c>
      <c r="D47" s="24">
        <f t="shared" si="5"/>
        <v>99.662337662337663</v>
      </c>
      <c r="E47" s="24">
        <v>0</v>
      </c>
      <c r="F47" s="24">
        <v>0</v>
      </c>
      <c r="G47" s="24" t="e">
        <f t="shared" si="1"/>
        <v>#DIV/0!</v>
      </c>
      <c r="H47" s="24">
        <f t="shared" si="2"/>
        <v>383.7</v>
      </c>
    </row>
    <row r="48" spans="1:8" x14ac:dyDescent="0.25">
      <c r="A48" s="46" t="s">
        <v>30</v>
      </c>
      <c r="B48" s="24">
        <v>253172.3</v>
      </c>
      <c r="C48" s="24">
        <v>253034.6</v>
      </c>
      <c r="D48" s="24">
        <f t="shared" si="5"/>
        <v>99.945610163513152</v>
      </c>
      <c r="E48" s="24">
        <v>24170</v>
      </c>
      <c r="F48" s="24">
        <v>207240.3</v>
      </c>
      <c r="G48" s="24">
        <f t="shared" si="1"/>
        <v>122.09719827659005</v>
      </c>
      <c r="H48" s="24">
        <f t="shared" si="2"/>
        <v>45794.300000000017</v>
      </c>
    </row>
    <row r="49" spans="1:8" x14ac:dyDescent="0.25">
      <c r="A49" s="46" t="s">
        <v>31</v>
      </c>
      <c r="B49" s="24">
        <v>30366</v>
      </c>
      <c r="C49" s="24">
        <v>30343.7</v>
      </c>
      <c r="D49" s="24">
        <f t="shared" si="5"/>
        <v>99.926562602911147</v>
      </c>
      <c r="E49" s="24">
        <v>2127.8000000000002</v>
      </c>
      <c r="F49" s="24">
        <v>13507.1</v>
      </c>
      <c r="G49" s="24">
        <f t="shared" si="1"/>
        <v>224.64999888947293</v>
      </c>
      <c r="H49" s="24">
        <f t="shared" si="2"/>
        <v>16836.599999999999</v>
      </c>
    </row>
    <row r="50" spans="1:8" ht="15" customHeight="1" x14ac:dyDescent="0.25">
      <c r="A50" s="46" t="s">
        <v>66</v>
      </c>
      <c r="B50" s="24">
        <v>0</v>
      </c>
      <c r="C50" s="24">
        <v>0</v>
      </c>
      <c r="D50" s="24" t="e">
        <f t="shared" si="5"/>
        <v>#DIV/0!</v>
      </c>
      <c r="E50" s="24">
        <f>C50</f>
        <v>0</v>
      </c>
      <c r="F50" s="24">
        <v>62.7</v>
      </c>
      <c r="G50" s="24">
        <f t="shared" si="1"/>
        <v>0</v>
      </c>
      <c r="H50" s="24">
        <f t="shared" si="2"/>
        <v>-62.7</v>
      </c>
    </row>
    <row r="51" spans="1:8" x14ac:dyDescent="0.25">
      <c r="A51" s="46" t="s">
        <v>32</v>
      </c>
      <c r="B51" s="24">
        <v>18109.599999999999</v>
      </c>
      <c r="C51" s="24">
        <v>18075.400000000001</v>
      </c>
      <c r="D51" s="24">
        <f t="shared" si="5"/>
        <v>99.811149887352585</v>
      </c>
      <c r="E51" s="24">
        <v>2096.4</v>
      </c>
      <c r="F51" s="24">
        <v>20134.400000000001</v>
      </c>
      <c r="G51" s="24">
        <f t="shared" si="1"/>
        <v>89.773720597584244</v>
      </c>
      <c r="H51" s="24">
        <f t="shared" si="2"/>
        <v>-2059</v>
      </c>
    </row>
    <row r="52" spans="1:8" x14ac:dyDescent="0.25">
      <c r="A52" s="46" t="s">
        <v>65</v>
      </c>
      <c r="B52" s="24">
        <v>7523.1</v>
      </c>
      <c r="C52" s="24">
        <v>7523.1</v>
      </c>
      <c r="D52" s="24">
        <f t="shared" si="5"/>
        <v>100</v>
      </c>
      <c r="E52" s="24">
        <v>951.6</v>
      </c>
      <c r="F52" s="24">
        <v>5805.1</v>
      </c>
      <c r="G52" s="24">
        <f t="shared" si="1"/>
        <v>129.59466675853989</v>
      </c>
      <c r="H52" s="24">
        <f t="shared" si="2"/>
        <v>1718</v>
      </c>
    </row>
    <row r="53" spans="1:8" hidden="1" x14ac:dyDescent="0.25">
      <c r="A53" s="46" t="s">
        <v>67</v>
      </c>
      <c r="B53" s="24"/>
      <c r="C53" s="24"/>
      <c r="D53" s="24">
        <v>0</v>
      </c>
      <c r="E53" s="24">
        <f>C53</f>
        <v>0</v>
      </c>
      <c r="F53" s="24"/>
      <c r="G53" s="24" t="e">
        <f t="shared" si="1"/>
        <v>#DIV/0!</v>
      </c>
      <c r="H53" s="24">
        <f t="shared" si="2"/>
        <v>0</v>
      </c>
    </row>
    <row r="54" spans="1:8" x14ac:dyDescent="0.25">
      <c r="A54" s="46" t="s">
        <v>56</v>
      </c>
      <c r="B54" s="24">
        <v>7489.8</v>
      </c>
      <c r="C54" s="24">
        <v>7489.8</v>
      </c>
      <c r="D54" s="24">
        <f t="shared" si="5"/>
        <v>100</v>
      </c>
      <c r="E54" s="24">
        <v>928.7</v>
      </c>
      <c r="F54" s="24">
        <v>6665.7</v>
      </c>
      <c r="G54" s="24">
        <f t="shared" si="1"/>
        <v>112.36329267743824</v>
      </c>
      <c r="H54" s="24">
        <f t="shared" si="2"/>
        <v>824.10000000000036</v>
      </c>
    </row>
    <row r="55" spans="1:8" x14ac:dyDescent="0.25">
      <c r="A55" s="47" t="s">
        <v>33</v>
      </c>
      <c r="B55" s="24">
        <f>B42+B43+B44+B45+B46+B47+B48+B49+B50+B51+B52+B53+B54</f>
        <v>463497.6999999999</v>
      </c>
      <c r="C55" s="24">
        <f>C42+C43+C44+C45+C46+C47+C48+C49+C50+C51+C52+C53+C54</f>
        <v>463169.2</v>
      </c>
      <c r="D55" s="24">
        <f t="shared" si="5"/>
        <v>99.929125861897504</v>
      </c>
      <c r="E55" s="24">
        <f>E42+E43+E44+E45+E46+E47+E48+E49+E50+E51+E52+E53+E54</f>
        <v>58062</v>
      </c>
      <c r="F55" s="24">
        <f>F42+F43+F44+F45+F46+F47+F48+F49+F50+F51+F52+F53+F54</f>
        <v>426107.39999999997</v>
      </c>
      <c r="G55" s="24">
        <f t="shared" si="1"/>
        <v>108.69776023603438</v>
      </c>
      <c r="H55" s="24">
        <f t="shared" si="2"/>
        <v>37061.800000000047</v>
      </c>
    </row>
    <row r="56" spans="1:8" ht="18.75" hidden="1" customHeight="1" x14ac:dyDescent="0.25">
      <c r="A56" s="26"/>
    </row>
    <row r="57" spans="1:8" x14ac:dyDescent="0.25">
      <c r="A57" s="54" t="s">
        <v>104</v>
      </c>
      <c r="B57" s="62">
        <v>29690.1</v>
      </c>
      <c r="D57" s="22"/>
    </row>
    <row r="58" spans="1:8" x14ac:dyDescent="0.25">
      <c r="A58" s="54" t="s">
        <v>60</v>
      </c>
      <c r="B58" s="37">
        <f>C40</f>
        <v>467507.7</v>
      </c>
    </row>
    <row r="59" spans="1:8" x14ac:dyDescent="0.25">
      <c r="A59" s="54" t="s">
        <v>61</v>
      </c>
      <c r="B59" s="55">
        <f>B57+B58</f>
        <v>497197.8</v>
      </c>
    </row>
    <row r="60" spans="1:8" x14ac:dyDescent="0.25">
      <c r="A60" s="54" t="s">
        <v>24</v>
      </c>
      <c r="B60" s="37">
        <f>C55</f>
        <v>463169.2</v>
      </c>
    </row>
    <row r="61" spans="1:8" x14ac:dyDescent="0.25">
      <c r="A61" s="45" t="s">
        <v>63</v>
      </c>
      <c r="B61" s="55">
        <v>0</v>
      </c>
    </row>
    <row r="62" spans="1:8" x14ac:dyDescent="0.25">
      <c r="A62" s="43" t="s">
        <v>62</v>
      </c>
      <c r="B62" s="37">
        <f>B60+B61</f>
        <v>463169.2</v>
      </c>
    </row>
    <row r="63" spans="1:8" x14ac:dyDescent="0.25">
      <c r="A63" s="43" t="s">
        <v>113</v>
      </c>
      <c r="B63" s="37">
        <f>B59-B60</f>
        <v>34028.599999999977</v>
      </c>
    </row>
  </sheetData>
  <mergeCells count="9">
    <mergeCell ref="A2:H2"/>
    <mergeCell ref="A3:F3"/>
    <mergeCell ref="A4:D4"/>
    <mergeCell ref="B5:B6"/>
    <mergeCell ref="C5:D5"/>
    <mergeCell ref="E5:E6"/>
    <mergeCell ref="F5:F6"/>
    <mergeCell ref="G5:G6"/>
    <mergeCell ref="H5:H6"/>
  </mergeCells>
  <phoneticPr fontId="11" type="noConversion"/>
  <pageMargins left="0" right="0" top="0" bottom="0" header="0" footer="0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4"/>
  <sheetViews>
    <sheetView topLeftCell="A34" workbookViewId="0">
      <selection activeCell="A3" sqref="A3:H6"/>
    </sheetView>
  </sheetViews>
  <sheetFormatPr defaultRowHeight="13.2" x14ac:dyDescent="0.25"/>
  <cols>
    <col min="1" max="1" width="35" customWidth="1"/>
    <col min="6" max="6" width="10.33203125" customWidth="1"/>
    <col min="7" max="7" width="8" customWidth="1"/>
    <col min="8" max="8" width="8.88671875" customWidth="1"/>
  </cols>
  <sheetData>
    <row r="1" spans="1:8" x14ac:dyDescent="0.25">
      <c r="A1" s="1" t="s">
        <v>0</v>
      </c>
      <c r="B1" s="2"/>
      <c r="C1" s="2"/>
      <c r="D1" s="2"/>
    </row>
    <row r="2" spans="1:8" ht="30" customHeight="1" x14ac:dyDescent="0.25">
      <c r="A2" s="80" t="s">
        <v>47</v>
      </c>
      <c r="B2" s="80"/>
      <c r="C2" s="80"/>
      <c r="D2" s="80"/>
      <c r="E2" s="80"/>
      <c r="F2" s="80"/>
      <c r="G2" s="35"/>
    </row>
    <row r="3" spans="1:8" ht="12.75" customHeight="1" x14ac:dyDescent="0.25">
      <c r="A3" s="86" t="s">
        <v>108</v>
      </c>
      <c r="B3" s="86"/>
      <c r="C3" s="86"/>
      <c r="D3" s="86"/>
      <c r="E3" s="86"/>
      <c r="F3" s="86"/>
      <c r="G3" s="32"/>
      <c r="H3" s="32"/>
    </row>
    <row r="4" spans="1:8" x14ac:dyDescent="0.25">
      <c r="A4" s="87"/>
      <c r="B4" s="87"/>
      <c r="C4" s="87"/>
      <c r="D4" s="87"/>
      <c r="E4" s="32"/>
      <c r="F4" s="32"/>
      <c r="G4" s="32"/>
      <c r="H4" s="32"/>
    </row>
    <row r="5" spans="1:8" ht="25.5" customHeight="1" x14ac:dyDescent="0.25">
      <c r="A5" s="51"/>
      <c r="B5" s="78" t="s">
        <v>109</v>
      </c>
      <c r="C5" s="83" t="s">
        <v>112</v>
      </c>
      <c r="D5" s="84"/>
      <c r="E5" s="81" t="s">
        <v>110</v>
      </c>
      <c r="F5" s="81" t="s">
        <v>111</v>
      </c>
      <c r="G5" s="78" t="s">
        <v>102</v>
      </c>
      <c r="H5" s="77" t="s">
        <v>103</v>
      </c>
    </row>
    <row r="6" spans="1:8" ht="24.75" customHeight="1" x14ac:dyDescent="0.25">
      <c r="A6" s="52"/>
      <c r="B6" s="85"/>
      <c r="C6" s="4" t="s">
        <v>2</v>
      </c>
      <c r="D6" s="4" t="s">
        <v>3</v>
      </c>
      <c r="E6" s="82"/>
      <c r="F6" s="82"/>
      <c r="G6" s="79"/>
      <c r="H6" s="77"/>
    </row>
    <row r="7" spans="1:8" ht="13.5" customHeight="1" x14ac:dyDescent="0.25">
      <c r="A7" s="19">
        <v>1</v>
      </c>
      <c r="B7" s="20">
        <v>2</v>
      </c>
      <c r="C7" s="15">
        <v>3</v>
      </c>
      <c r="D7" s="15">
        <v>4</v>
      </c>
      <c r="E7" s="15">
        <v>5</v>
      </c>
      <c r="F7" s="15">
        <v>6</v>
      </c>
      <c r="G7" s="13"/>
      <c r="H7" s="13"/>
    </row>
    <row r="8" spans="1:8" s="25" customFormat="1" x14ac:dyDescent="0.25">
      <c r="A8" s="39" t="s">
        <v>52</v>
      </c>
      <c r="B8" s="24">
        <f>Сенг!B8+Силик!B8+'Кр Гул'!B8+Елаур!B8+НСлоб!B8+Туш!B8</f>
        <v>39751.5</v>
      </c>
      <c r="C8" s="24">
        <f>Сенг!C8+Силик!C8+'Кр Гул'!C8+Елаур!C8+НСлоб!C8+Туш!C8</f>
        <v>40596.300000000003</v>
      </c>
      <c r="D8" s="24">
        <f t="shared" ref="D8:D19" si="0">C8/B8*100</f>
        <v>102.12520282253502</v>
      </c>
      <c r="E8" s="24">
        <f>Сенг!E8+Силик!E8+'Кр Гул'!E8+Елаур!E8+НСлоб!E8+Туш!E8</f>
        <v>4946.2000000000007</v>
      </c>
      <c r="F8" s="24">
        <f>Сенг!F8+Силик!F8+'Кр Гул'!F8+Елаур!F8+НСлоб!F8+Туш!F8</f>
        <v>33447</v>
      </c>
      <c r="G8" s="58">
        <f t="shared" ref="G8:G13" si="1">C8/F8*100</f>
        <v>121.37501121176788</v>
      </c>
      <c r="H8" s="58">
        <f>C8-F8</f>
        <v>7149.3000000000029</v>
      </c>
    </row>
    <row r="9" spans="1:8" x14ac:dyDescent="0.25">
      <c r="A9" s="40" t="s">
        <v>4</v>
      </c>
      <c r="B9" s="24">
        <f>Сенг!B9+Силик!B9+'Кр Гул'!B9+Елаур!B9+НСлоб!B9+Туш!B9</f>
        <v>28275</v>
      </c>
      <c r="C9" s="24">
        <f>Сенг!C9+Силик!C9+'Кр Гул'!C9+Елаур!C9+НСлоб!C9+Туш!C9</f>
        <v>28321.9</v>
      </c>
      <c r="D9" s="24">
        <f t="shared" si="0"/>
        <v>100.1658709106985</v>
      </c>
      <c r="E9" s="24">
        <f>Сенг!E9+Силик!E9+'Кр Гул'!E9+Елаур!E9+НСлоб!E9+Туш!E9</f>
        <v>3961.5</v>
      </c>
      <c r="F9" s="24">
        <f>Сенг!F9+Силик!F9+'Кр Гул'!F9+Елаур!F9+НСлоб!F9+Туш!F9</f>
        <v>21623.3</v>
      </c>
      <c r="G9" s="38">
        <f t="shared" si="1"/>
        <v>130.97862028460042</v>
      </c>
      <c r="H9" s="38">
        <f t="shared" ref="H9:H53" si="2">C9-F9</f>
        <v>6698.6000000000022</v>
      </c>
    </row>
    <row r="10" spans="1:8" x14ac:dyDescent="0.25">
      <c r="A10" s="40" t="s">
        <v>76</v>
      </c>
      <c r="B10" s="24">
        <f>Сенг!B10+Силик!B10+'Кр Гул'!B10+Елаур!B10+НСлоб!B10+Туш!B10</f>
        <v>3674.5</v>
      </c>
      <c r="C10" s="24">
        <f>Сенг!C10+Силик!C10+'Кр Гул'!C10+Елаур!C10+НСлоб!C10+Туш!C10</f>
        <v>3703.2000000000003</v>
      </c>
      <c r="D10" s="24">
        <f t="shared" si="0"/>
        <v>100.78105864743503</v>
      </c>
      <c r="E10" s="24">
        <f>Сенг!E10+Силик!E10+'Кр Гул'!E10+Елаур!E10+НСлоб!E10+Туш!E10</f>
        <v>-54</v>
      </c>
      <c r="F10" s="24">
        <f>Сенг!F10+Силик!F10+'Кр Гул'!F10+Елаур!F10+НСлоб!F10+Туш!F10</f>
        <v>3423</v>
      </c>
      <c r="G10" s="38">
        <f t="shared" si="1"/>
        <v>108.18580192813323</v>
      </c>
      <c r="H10" s="38">
        <f t="shared" si="2"/>
        <v>280.20000000000027</v>
      </c>
    </row>
    <row r="11" spans="1:8" ht="12.75" customHeight="1" x14ac:dyDescent="0.25">
      <c r="A11" s="40" t="s">
        <v>80</v>
      </c>
      <c r="B11" s="24">
        <f>Сенг!B11+Силик!B11+'Кр Гул'!B11+Елаур!B11+НСлоб!B11+Туш!B11</f>
        <v>0</v>
      </c>
      <c r="C11" s="24">
        <f>Сенг!C11+Силик!C11+'Кр Гул'!C11+Елаур!C11+НСлоб!C11+Туш!C11</f>
        <v>0</v>
      </c>
      <c r="D11" s="24" t="e">
        <f t="shared" si="0"/>
        <v>#DIV/0!</v>
      </c>
      <c r="E11" s="24">
        <f>Сенг!E11+Силик!E11+'Кр Гул'!E11+Елаур!E11+НСлоб!E11+Туш!E11</f>
        <v>-557.5</v>
      </c>
      <c r="F11" s="24">
        <f>Сенг!F11+Силик!F11+'Кр Гул'!F11+Елаур!F11+НСлоб!F11+Туш!F11</f>
        <v>0</v>
      </c>
      <c r="G11" s="38" t="e">
        <f t="shared" si="1"/>
        <v>#DIV/0!</v>
      </c>
      <c r="H11" s="38">
        <f t="shared" si="2"/>
        <v>0</v>
      </c>
    </row>
    <row r="12" spans="1:8" x14ac:dyDescent="0.25">
      <c r="A12" s="40" t="s">
        <v>5</v>
      </c>
      <c r="B12" s="24">
        <f>Сенг!B12+Силик!B12+'Кр Гул'!B12+Елаур!B12+НСлоб!B12+Туш!B12</f>
        <v>0</v>
      </c>
      <c r="C12" s="24">
        <f>Сенг!C12+Силик!C12+'Кр Гул'!C12+Елаур!C12+НСлоб!C12+Туш!C12</f>
        <v>0</v>
      </c>
      <c r="D12" s="24" t="e">
        <f t="shared" si="0"/>
        <v>#DIV/0!</v>
      </c>
      <c r="E12" s="24">
        <f>Сенг!E12+Силик!E12+'Кр Гул'!E12+Елаур!E12+НСлоб!E12+Туш!E12</f>
        <v>-557.5</v>
      </c>
      <c r="F12" s="24">
        <f>Сенг!F12+Силик!F12+'Кр Гул'!F12+Елаур!F12+НСлоб!F12+Туш!F12</f>
        <v>0</v>
      </c>
      <c r="G12" s="38" t="e">
        <f t="shared" si="1"/>
        <v>#DIV/0!</v>
      </c>
      <c r="H12" s="38">
        <f t="shared" si="2"/>
        <v>0</v>
      </c>
    </row>
    <row r="13" spans="1:8" x14ac:dyDescent="0.25">
      <c r="A13" s="40" t="s">
        <v>72</v>
      </c>
      <c r="B13" s="24">
        <f>Сенг!B13+Силик!B13+'Кр Гул'!B13+Елаур!B13+НСлоб!B13+Туш!B13</f>
        <v>0</v>
      </c>
      <c r="C13" s="24">
        <f>Сенг!C13+Силик!C13+'Кр Гул'!C13+Елаур!C13+НСлоб!C13+Туш!C13</f>
        <v>0</v>
      </c>
      <c r="D13" s="24" t="e">
        <f t="shared" si="0"/>
        <v>#DIV/0!</v>
      </c>
      <c r="E13" s="24">
        <f>Сенг!E13+Силик!E13+'Кр Гул'!E13+Елаур!E13+НСлоб!E13+Туш!E13</f>
        <v>-557.5</v>
      </c>
      <c r="F13" s="24">
        <f>Сенг!F13+Силик!F13+'Кр Гул'!F13+Елаур!F13+НСлоб!F13+Туш!F13</f>
        <v>0</v>
      </c>
      <c r="G13" s="38" t="e">
        <f t="shared" si="1"/>
        <v>#DIV/0!</v>
      </c>
      <c r="H13" s="38">
        <f t="shared" si="2"/>
        <v>0</v>
      </c>
    </row>
    <row r="14" spans="1:8" x14ac:dyDescent="0.25">
      <c r="A14" s="40" t="s">
        <v>6</v>
      </c>
      <c r="B14" s="24">
        <f>Сенг!B14+Силик!B14+'Кр Гул'!B14+Елаур!B14+НСлоб!B14+Туш!B14</f>
        <v>432.5</v>
      </c>
      <c r="C14" s="24">
        <f>Сенг!C14+Силик!C14+'Кр Гул'!C14+Елаур!C14+НСлоб!C14+Туш!C14</f>
        <v>494.40000000000003</v>
      </c>
      <c r="D14" s="24">
        <f t="shared" si="0"/>
        <v>114.3121387283237</v>
      </c>
      <c r="E14" s="24">
        <f>Сенг!E14+Силик!E14+'Кр Гул'!E14+Елаур!E14+НСлоб!E14+Туш!E14</f>
        <v>80</v>
      </c>
      <c r="F14" s="24">
        <f>Сенг!F14+Силик!F14+'Кр Гул'!F14+Елаур!F14+НСлоб!F14+Туш!F14</f>
        <v>827.4</v>
      </c>
      <c r="G14" s="38">
        <f t="shared" ref="G14:G20" si="3">C14/F14*100</f>
        <v>59.753444525018139</v>
      </c>
      <c r="H14" s="38">
        <f t="shared" si="2"/>
        <v>-332.99999999999994</v>
      </c>
    </row>
    <row r="15" spans="1:8" x14ac:dyDescent="0.25">
      <c r="A15" s="40" t="s">
        <v>7</v>
      </c>
      <c r="B15" s="24">
        <f>Сенг!B15+Силик!B15+'Кр Гул'!B15+Елаур!B15+НСлоб!B15+Туш!B15</f>
        <v>684.4</v>
      </c>
      <c r="C15" s="24">
        <f>Сенг!C15+Силик!C15+'Кр Гул'!C15+Елаур!C15+НСлоб!C15+Туш!C15</f>
        <v>638.5</v>
      </c>
      <c r="D15" s="24">
        <f t="shared" si="0"/>
        <v>93.29339567504384</v>
      </c>
      <c r="E15" s="24">
        <f>Сенг!E15+Силик!E15+'Кр Гул'!E15+Елаур!E15+НСлоб!E15+Туш!E15</f>
        <v>16.599999999999998</v>
      </c>
      <c r="F15" s="24">
        <f>Сенг!F15+Силик!F15+'Кр Гул'!F15+Елаур!F15+НСлоб!F15+Туш!F15</f>
        <v>121.89999999999999</v>
      </c>
      <c r="G15" s="38">
        <f t="shared" si="3"/>
        <v>523.78999179655455</v>
      </c>
      <c r="H15" s="38">
        <f t="shared" si="2"/>
        <v>516.6</v>
      </c>
    </row>
    <row r="16" spans="1:8" x14ac:dyDescent="0.25">
      <c r="A16" s="40" t="s">
        <v>8</v>
      </c>
      <c r="B16" s="24">
        <f>Сенг!B16+Силик!B16+'Кр Гул'!B16+Елаур!B16+НСлоб!B16+Туш!B16</f>
        <v>6678.2</v>
      </c>
      <c r="C16" s="24">
        <f>Сенг!C16+Силик!C16+'Кр Гул'!C16+Елаур!C16+НСлоб!C16+Туш!C16</f>
        <v>7431.2999999999993</v>
      </c>
      <c r="D16" s="24">
        <f t="shared" si="0"/>
        <v>111.27699080590578</v>
      </c>
      <c r="E16" s="24">
        <f>Сенг!E16+Силик!E16+'Кр Гул'!E16+Елаур!E16+НСлоб!E16+Туш!E16</f>
        <v>383.79999999999995</v>
      </c>
      <c r="F16" s="24">
        <f>Сенг!F16+Силик!F16+'Кр Гул'!F16+Елаур!F16+НСлоб!F16+Туш!F16</f>
        <v>7441.4999999999991</v>
      </c>
      <c r="G16" s="38">
        <f t="shared" si="3"/>
        <v>99.862930860713575</v>
      </c>
      <c r="H16" s="38">
        <f t="shared" si="2"/>
        <v>-10.199999999999818</v>
      </c>
    </row>
    <row r="17" spans="1:8" x14ac:dyDescent="0.25">
      <c r="A17" s="41" t="s">
        <v>9</v>
      </c>
      <c r="B17" s="24">
        <f>Сенг!B17+Силик!B17+'Кр Гул'!B17+Елаур!B17+НСлоб!B17+Туш!B17</f>
        <v>6.9</v>
      </c>
      <c r="C17" s="24">
        <f>Сенг!C17+Силик!C17+'Кр Гул'!C17+Елаур!C17+НСлоб!C17+Туш!C17</f>
        <v>7</v>
      </c>
      <c r="D17" s="24">
        <f t="shared" si="0"/>
        <v>101.44927536231883</v>
      </c>
      <c r="E17" s="24">
        <f>Сенг!E17+Силик!E17+'Кр Гул'!E17+Елаур!E17+НСлоб!E17+Туш!E17</f>
        <v>0.8</v>
      </c>
      <c r="F17" s="24">
        <f>Сенг!F17+Силик!F17+'Кр Гул'!F17+Елаур!F17+НСлоб!F17+Туш!F17</f>
        <v>9.9</v>
      </c>
      <c r="G17" s="38">
        <f t="shared" si="3"/>
        <v>70.707070707070713</v>
      </c>
      <c r="H17" s="38">
        <f t="shared" si="2"/>
        <v>-2.9000000000000004</v>
      </c>
    </row>
    <row r="18" spans="1:8" ht="39.6" x14ac:dyDescent="0.25">
      <c r="A18" s="42" t="s">
        <v>14</v>
      </c>
      <c r="B18" s="24">
        <f>Сенг!B18+Силик!B18+'Кр Гул'!B18+Елаур!B18+НСлоб!B18+Туш!B18</f>
        <v>0</v>
      </c>
      <c r="C18" s="24">
        <f>Сенг!C18+Силик!C18+'Кр Гул'!C18+Елаур!C18+НСлоб!C18+Туш!C18</f>
        <v>0</v>
      </c>
      <c r="D18" s="24" t="e">
        <f t="shared" si="0"/>
        <v>#DIV/0!</v>
      </c>
      <c r="E18" s="24">
        <f>Сенг!E18+Силик!E18+'Кр Гул'!E18+Елаур!E18+НСлоб!E18+Туш!E18</f>
        <v>-557.5</v>
      </c>
      <c r="F18" s="24">
        <f>Сенг!F18+Силик!F18+'Кр Гул'!F18+Елаур!F18+НСлоб!F18+Туш!F18</f>
        <v>0</v>
      </c>
      <c r="G18" s="38" t="e">
        <f t="shared" si="3"/>
        <v>#DIV/0!</v>
      </c>
      <c r="H18" s="38">
        <f t="shared" si="2"/>
        <v>0</v>
      </c>
    </row>
    <row r="19" spans="1:8" x14ac:dyDescent="0.25">
      <c r="A19" s="43" t="s">
        <v>53</v>
      </c>
      <c r="B19" s="24">
        <f>Сенг!B19+Силик!B19+'Кр Гул'!B19+Елаур!B19+НСлоб!B19+Туш!B19</f>
        <v>2956.8</v>
      </c>
      <c r="C19" s="24">
        <f>Сенг!C19+Силик!C19+'Кр Гул'!C19+Елаур!C19+НСлоб!C19+Туш!C19</f>
        <v>6595.3</v>
      </c>
      <c r="D19" s="24">
        <f t="shared" si="0"/>
        <v>223.05533008658008</v>
      </c>
      <c r="E19" s="24">
        <f>Сенг!E19+Силик!E19+'Кр Гул'!E19+Елаур!E19+НСлоб!E19+Туш!E19</f>
        <v>2036.3999999999999</v>
      </c>
      <c r="F19" s="24">
        <f>Сенг!F19+Силик!F19+'Кр Гул'!F19+Елаур!F19+НСлоб!F19+Туш!F19</f>
        <v>3655</v>
      </c>
      <c r="G19" s="38">
        <f t="shared" si="3"/>
        <v>180.44596443228457</v>
      </c>
      <c r="H19" s="38">
        <f t="shared" si="2"/>
        <v>2940.3</v>
      </c>
    </row>
    <row r="20" spans="1:8" ht="26.4" x14ac:dyDescent="0.25">
      <c r="A20" s="40" t="s">
        <v>10</v>
      </c>
      <c r="B20" s="24">
        <f>Сенг!B20+Силик!B20+'Кр Гул'!B20+Елаур!B20+НСлоб!B20+Туш!B20</f>
        <v>0</v>
      </c>
      <c r="C20" s="24">
        <f>Сенг!C20+Силик!C20+'Кр Гул'!C20+Елаур!C20+НСлоб!C20+Туш!C20</f>
        <v>0</v>
      </c>
      <c r="D20" s="24">
        <v>0</v>
      </c>
      <c r="E20" s="24">
        <f>Сенг!E20+Силик!E20+'Кр Гул'!E20+Елаур!E20+НСлоб!E20+Туш!E20</f>
        <v>-557.5</v>
      </c>
      <c r="F20" s="24">
        <f>Сенг!F20+Силик!F20+'Кр Гул'!F20+Елаур!F20+НСлоб!F20+Туш!F20</f>
        <v>0</v>
      </c>
      <c r="G20" s="38" t="e">
        <f t="shared" si="3"/>
        <v>#DIV/0!</v>
      </c>
      <c r="H20" s="38">
        <f t="shared" si="2"/>
        <v>0</v>
      </c>
    </row>
    <row r="21" spans="1:8" ht="26.4" x14ac:dyDescent="0.25">
      <c r="A21" s="3" t="s">
        <v>75</v>
      </c>
      <c r="B21" s="24">
        <f>Сенг!B21+Силик!B21+'Кр Гул'!B21+Елаур!B21+НСлоб!B21+Туш!B21</f>
        <v>2052.1999999999998</v>
      </c>
      <c r="C21" s="24">
        <f>Сенг!C21+Силик!C21+'Кр Гул'!C21+Елаур!C21+НСлоб!C21+Туш!C21</f>
        <v>2110.9</v>
      </c>
      <c r="D21" s="24">
        <f>C21/B21*100</f>
        <v>102.86034499561447</v>
      </c>
      <c r="E21" s="24">
        <f>Сенг!E21+Силик!E21+'Кр Гул'!E21+Елаур!E21+НСлоб!E21+Туш!E21</f>
        <v>164.4</v>
      </c>
      <c r="F21" s="24">
        <f>Сенг!F21+Силик!F21+'Кр Гул'!F21+Елаур!F21+НСлоб!F21+Туш!F21</f>
        <v>1660.1999999999998</v>
      </c>
      <c r="G21" s="38">
        <f t="shared" ref="G21:G38" si="4">C21/F21*100</f>
        <v>127.14733164678955</v>
      </c>
      <c r="H21" s="38">
        <f t="shared" si="2"/>
        <v>450.70000000000027</v>
      </c>
    </row>
    <row r="22" spans="1:8" x14ac:dyDescent="0.25">
      <c r="A22" s="40" t="s">
        <v>11</v>
      </c>
      <c r="B22" s="24">
        <f>Сенг!B22+Силик!B22+'Кр Гул'!B22+Елаур!B22+НСлоб!B22+Туш!B22</f>
        <v>20</v>
      </c>
      <c r="C22" s="24">
        <f>Сенг!C22+Силик!C22+'Кр Гул'!C22+Елаур!C22+НСлоб!C22+Туш!C22</f>
        <v>3431.2000000000003</v>
      </c>
      <c r="D22" s="24">
        <f>C22/B22*100</f>
        <v>17156</v>
      </c>
      <c r="E22" s="24">
        <f>Сенг!E22+Силик!E22+'Кр Гул'!E22+Елаур!E22+НСлоб!E22+Туш!E22</f>
        <v>1852.3</v>
      </c>
      <c r="F22" s="24">
        <f>Сенг!F22+Силик!F22+'Кр Гул'!F22+Елаур!F22+НСлоб!F22+Туш!F22</f>
        <v>1601.3000000000002</v>
      </c>
      <c r="G22" s="38">
        <f t="shared" si="4"/>
        <v>214.27590083057515</v>
      </c>
      <c r="H22" s="38">
        <f t="shared" si="2"/>
        <v>1829.9</v>
      </c>
    </row>
    <row r="23" spans="1:8" ht="26.4" x14ac:dyDescent="0.25">
      <c r="A23" s="40" t="s">
        <v>12</v>
      </c>
      <c r="B23" s="24">
        <f>Сенг!B23+Силик!B23+'Кр Гул'!B23+Елаур!B23+НСлоб!B23+Туш!B23</f>
        <v>0</v>
      </c>
      <c r="C23" s="24">
        <f>Сенг!C23+Силик!C23+'Кр Гул'!C23+Елаур!C23+НСлоб!C23+Туш!C23</f>
        <v>86.199999999999989</v>
      </c>
      <c r="D23" s="24">
        <v>0</v>
      </c>
      <c r="E23" s="24">
        <f>Сенг!E23+Силик!E23+'Кр Гул'!E23+Елаур!E23+НСлоб!E23+Туш!E23</f>
        <v>0</v>
      </c>
      <c r="F23" s="24">
        <f>Сенг!F23+Силик!F23+'Кр Гул'!F23+Елаур!F23+НСлоб!F23+Туш!F23</f>
        <v>221.60000000000002</v>
      </c>
      <c r="G23" s="38">
        <f t="shared" si="4"/>
        <v>38.898916967509017</v>
      </c>
      <c r="H23" s="38">
        <f t="shared" si="2"/>
        <v>-135.40000000000003</v>
      </c>
    </row>
    <row r="24" spans="1:8" x14ac:dyDescent="0.25">
      <c r="A24" s="40" t="s">
        <v>13</v>
      </c>
      <c r="B24" s="24">
        <f>Сенг!B24+Силик!B24+'Кр Гул'!B24+Елаур!B24+НСлоб!B24+Туш!B24</f>
        <v>558.6</v>
      </c>
      <c r="C24" s="24">
        <f>Сенг!C24+Силик!C24+'Кр Гул'!C24+Елаур!C24+НСлоб!C24+Туш!C24</f>
        <v>575.70000000000005</v>
      </c>
      <c r="D24" s="24">
        <v>0</v>
      </c>
      <c r="E24" s="24">
        <f>Сенг!E24+Силик!E24+'Кр Гул'!E24+Елаур!E24+НСлоб!E24+Туш!E24</f>
        <v>5.3</v>
      </c>
      <c r="F24" s="24">
        <f>Сенг!F24+Силик!F24+'Кр Гул'!F24+Елаур!F24+НСлоб!F24+Туш!F24</f>
        <v>9.6</v>
      </c>
      <c r="G24" s="38">
        <f t="shared" si="4"/>
        <v>5996.8750000000009</v>
      </c>
      <c r="H24" s="38">
        <f t="shared" si="2"/>
        <v>566.1</v>
      </c>
    </row>
    <row r="25" spans="1:8" ht="26.4" x14ac:dyDescent="0.25">
      <c r="A25" s="42" t="s">
        <v>41</v>
      </c>
      <c r="B25" s="24">
        <f>Сенг!B25+Силик!B25+'Кр Гул'!B25+Елаур!B25+НСлоб!B25+Туш!B25</f>
        <v>326</v>
      </c>
      <c r="C25" s="24">
        <f>Сенг!C25+Силик!C25+'Кр Гул'!C25+Елаур!C25+НСлоб!C25+Туш!C25</f>
        <v>391.3</v>
      </c>
      <c r="D25" s="24">
        <v>0</v>
      </c>
      <c r="E25" s="24">
        <f>Сенг!E25+Силик!E25+'Кр Гул'!E25+Елаур!E25+НСлоб!E25+Туш!E25</f>
        <v>14.3</v>
      </c>
      <c r="F25" s="24">
        <f>Сенг!F25+Силик!F25+'Кр Гул'!F25+Елаур!F25+НСлоб!F25+Туш!F25</f>
        <v>162.30000000000001</v>
      </c>
      <c r="G25" s="38">
        <f t="shared" si="4"/>
        <v>241.09673444239061</v>
      </c>
      <c r="H25" s="38">
        <f t="shared" si="2"/>
        <v>229</v>
      </c>
    </row>
    <row r="26" spans="1:8" x14ac:dyDescent="0.25">
      <c r="A26" s="43" t="s">
        <v>15</v>
      </c>
      <c r="B26" s="24">
        <f>Сенг!B26+Силик!B26+'Кр Гул'!B26+Елаур!B26+НСлоб!B26+Туш!B26</f>
        <v>42708.299999999996</v>
      </c>
      <c r="C26" s="24">
        <f>Сенг!C26+Силик!C26+'Кр Гул'!C26+Елаур!C26+НСлоб!C26+Туш!C26</f>
        <v>47191.600000000006</v>
      </c>
      <c r="D26" s="24">
        <f>C26/B26*100</f>
        <v>110.4974911199931</v>
      </c>
      <c r="E26" s="24">
        <f>Сенг!E26+Силик!E26+'Кр Гул'!E26+Елаур!E26+НСлоб!E26+Туш!E26</f>
        <v>6982.6</v>
      </c>
      <c r="F26" s="24">
        <f>Сенг!F26+Силик!F26+'Кр Гул'!F26+Елаур!F26+НСлоб!F26+Туш!F26</f>
        <v>37102</v>
      </c>
      <c r="G26" s="38">
        <f t="shared" si="4"/>
        <v>127.19422133577707</v>
      </c>
      <c r="H26" s="38">
        <f t="shared" si="2"/>
        <v>10089.600000000006</v>
      </c>
    </row>
    <row r="27" spans="1:8" ht="26.4" x14ac:dyDescent="0.25">
      <c r="A27" s="41" t="s">
        <v>36</v>
      </c>
      <c r="B27" s="24">
        <f>Сенг!B27+Силик!B27+'Кр Гул'!B27+Елаур!B27+НСлоб!B27+Туш!B27</f>
        <v>0</v>
      </c>
      <c r="C27" s="24">
        <f>Сенг!C27+Силик!C27+'Кр Гул'!C27+Елаур!C27+НСлоб!C27+Туш!C27</f>
        <v>8</v>
      </c>
      <c r="D27" s="24">
        <v>0</v>
      </c>
      <c r="E27" s="24">
        <f>Сенг!E27+Силик!E27+'Кр Гул'!E27+Елаур!E27+НСлоб!E27+Туш!E27</f>
        <v>0</v>
      </c>
      <c r="F27" s="24">
        <f>Сенг!F27+Силик!F27+'Кр Гул'!F27+Елаур!F27+НСлоб!F27+Туш!F27</f>
        <v>41.1</v>
      </c>
      <c r="G27" s="38">
        <f t="shared" si="4"/>
        <v>19.464720194647199</v>
      </c>
      <c r="H27" s="38">
        <f t="shared" si="2"/>
        <v>-33.1</v>
      </c>
    </row>
    <row r="28" spans="1:8" x14ac:dyDescent="0.25">
      <c r="A28" s="43" t="s">
        <v>16</v>
      </c>
      <c r="B28" s="24">
        <f>Сенг!B28+Силик!B28+'Кр Гул'!B28+Елаур!B28+НСлоб!B28+Туш!B28</f>
        <v>42708.299999999996</v>
      </c>
      <c r="C28" s="24">
        <f>Сенг!C28+Силик!C28+'Кр Гул'!C28+Елаур!C28+НСлоб!C28+Туш!C28</f>
        <v>47199.600000000006</v>
      </c>
      <c r="D28" s="24">
        <f>C28/B28*100</f>
        <v>110.51622284193006</v>
      </c>
      <c r="E28" s="24">
        <f>Сенг!E28+Силик!E28+'Кр Гул'!E28+Елаур!E28+НСлоб!E28+Туш!E28</f>
        <v>6982.6</v>
      </c>
      <c r="F28" s="24">
        <f>Сенг!F28+Силик!F28+'Кр Гул'!F28+Елаур!F28+НСлоб!F28+Туш!F28</f>
        <v>37143.100000000006</v>
      </c>
      <c r="G28" s="38">
        <f t="shared" si="4"/>
        <v>127.07501527874625</v>
      </c>
      <c r="H28" s="38">
        <f t="shared" si="2"/>
        <v>10056.5</v>
      </c>
    </row>
    <row r="29" spans="1:8" x14ac:dyDescent="0.25">
      <c r="A29" s="40" t="s">
        <v>17</v>
      </c>
      <c r="B29" s="24">
        <f>Сенг!B29+Силик!B29+'Кр Гул'!B29+Елаур!B29+НСлоб!B29+Туш!B29</f>
        <v>844</v>
      </c>
      <c r="C29" s="24">
        <f>Сенг!C29+Силик!C29+'Кр Гул'!C29+Елаур!C29+НСлоб!C29+Туш!C29</f>
        <v>844</v>
      </c>
      <c r="D29" s="24">
        <v>0</v>
      </c>
      <c r="E29" s="24">
        <f>Сенг!E29+Силик!E29+'Кр Гул'!E29+Елаур!E29+НСлоб!E29+Туш!E29</f>
        <v>140.89999999999998</v>
      </c>
      <c r="F29" s="24">
        <f>Сенг!F29+Силик!F29+'Кр Гул'!F29+Елаур!F29+НСлоб!F29+Туш!F29</f>
        <v>695.7</v>
      </c>
      <c r="G29" s="38">
        <f t="shared" si="4"/>
        <v>121.31665947966077</v>
      </c>
      <c r="H29" s="38">
        <f t="shared" si="2"/>
        <v>148.29999999999995</v>
      </c>
    </row>
    <row r="30" spans="1:8" ht="26.4" x14ac:dyDescent="0.25">
      <c r="A30" s="40" t="s">
        <v>18</v>
      </c>
      <c r="B30" s="24">
        <f>Сенг!B30+Силик!B30+'Кр Гул'!B30+Елаур!B30+НСлоб!B30+Туш!B30</f>
        <v>8429.7999999999993</v>
      </c>
      <c r="C30" s="24">
        <f>Сенг!C30+Силик!C30+'Кр Гул'!C30+Елаур!C30+НСлоб!C30+Туш!C30</f>
        <v>8429.7999999999993</v>
      </c>
      <c r="D30" s="24">
        <f>C30/B30*100</f>
        <v>100</v>
      </c>
      <c r="E30" s="24">
        <f>Сенг!E30+Силик!E30+'Кр Гул'!E30+Елаур!E30+НСлоб!E30+Туш!E30</f>
        <v>928.6</v>
      </c>
      <c r="F30" s="24">
        <f>Сенг!F30+Силик!F30+'Кр Гул'!F30+Елаур!F30+НСлоб!F30+Туш!F30</f>
        <v>6925.6</v>
      </c>
      <c r="G30" s="38">
        <f t="shared" si="4"/>
        <v>121.7194178121751</v>
      </c>
      <c r="H30" s="38">
        <f t="shared" si="2"/>
        <v>1504.1999999999989</v>
      </c>
    </row>
    <row r="31" spans="1:8" x14ac:dyDescent="0.25">
      <c r="A31" s="40" t="s">
        <v>40</v>
      </c>
      <c r="B31" s="24">
        <f>Сенг!B31+Силик!B31+'Кр Гул'!B31+Елаур!B31+НСлоб!B31+Туш!B31</f>
        <v>5550</v>
      </c>
      <c r="C31" s="24">
        <f>Сенг!C31+Силик!C31+'Кр Гул'!C31+Елаур!C31+НСлоб!C31+Туш!C31</f>
        <v>5550</v>
      </c>
      <c r="D31" s="24">
        <f>C31/B31*100</f>
        <v>100</v>
      </c>
      <c r="E31" s="24">
        <f>Сенг!E31+Силик!E31+'Кр Гул'!E31+Елаур!E31+НСлоб!E31+Туш!E31</f>
        <v>851.2</v>
      </c>
      <c r="F31" s="24">
        <f>Сенг!F31+Силик!F31+'Кр Гул'!F31+Елаур!F31+НСлоб!F31+Туш!F31</f>
        <v>4025.7</v>
      </c>
      <c r="G31" s="38">
        <f t="shared" si="4"/>
        <v>137.86422237126465</v>
      </c>
      <c r="H31" s="38">
        <f t="shared" si="2"/>
        <v>1524.3000000000002</v>
      </c>
    </row>
    <row r="32" spans="1:8" x14ac:dyDescent="0.25">
      <c r="A32" s="40" t="s">
        <v>19</v>
      </c>
      <c r="B32" s="24">
        <f>Сенг!B32+Силик!B32+'Кр Гул'!B32+Елаур!B32+НСлоб!B32+Туш!B32</f>
        <v>0</v>
      </c>
      <c r="C32" s="24">
        <f>Сенг!C32+Силик!C32+'Кр Гул'!C32+Елаур!C32+НСлоб!C32+Туш!C32</f>
        <v>0</v>
      </c>
      <c r="D32" s="24">
        <v>0</v>
      </c>
      <c r="E32" s="24">
        <f>Сенг!E32+Силик!E32+'Кр Гул'!E32+Елаур!E32+НСлоб!E32+Туш!E32</f>
        <v>0</v>
      </c>
      <c r="F32" s="24">
        <f>Сенг!F32+Силик!F32+'Кр Гул'!F32+Елаур!F32+НСлоб!F32+Туш!F32</f>
        <v>0</v>
      </c>
      <c r="G32" s="38" t="e">
        <f t="shared" si="4"/>
        <v>#DIV/0!</v>
      </c>
      <c r="H32" s="38">
        <f t="shared" si="2"/>
        <v>0</v>
      </c>
    </row>
    <row r="33" spans="1:8" x14ac:dyDescent="0.25">
      <c r="A33" s="40" t="s">
        <v>20</v>
      </c>
      <c r="B33" s="24">
        <f>Сенг!B33+Силик!B33+'Кр Гул'!B33+Елаур!B33+НСлоб!B33+Туш!B33</f>
        <v>112742.10000000002</v>
      </c>
      <c r="C33" s="24">
        <f>Сенг!C33+Силик!C33+'Кр Гул'!C33+Елаур!C33+НСлоб!C33+Туш!C33</f>
        <v>112742.15000000001</v>
      </c>
      <c r="D33" s="24">
        <v>0</v>
      </c>
      <c r="E33" s="24">
        <f>Сенг!E33+Силик!E33+'Кр Гул'!E33+Елаур!E33+НСлоб!E33+Туш!E33</f>
        <v>45773.9</v>
      </c>
      <c r="F33" s="24">
        <f>Сенг!F33+Силик!F33+'Кр Гул'!F33+Елаур!F33+НСлоб!F33+Туш!F33</f>
        <v>82162.900000000009</v>
      </c>
      <c r="G33" s="38">
        <f t="shared" si="4"/>
        <v>137.21783189249649</v>
      </c>
      <c r="H33" s="38">
        <f t="shared" si="2"/>
        <v>30579.25</v>
      </c>
    </row>
    <row r="34" spans="1:8" x14ac:dyDescent="0.25">
      <c r="A34" s="40" t="s">
        <v>35</v>
      </c>
      <c r="B34" s="24">
        <f>Сенг!B34+Силик!B34+'Кр Гул'!B34+Елаур!B34+НСлоб!B34+Туш!B34</f>
        <v>127565.90000000001</v>
      </c>
      <c r="C34" s="24">
        <f>Сенг!C34+Силик!C34+'Кр Гул'!C34+Елаур!C34+НСлоб!C34+Туш!C34</f>
        <v>127565.95</v>
      </c>
      <c r="D34" s="24">
        <f>C34/B34*100</f>
        <v>100.00003919542762</v>
      </c>
      <c r="E34" s="24">
        <f>Сенг!E34+Силик!E34+'Кр Гул'!E34+Елаур!E34+НСлоб!E34+Туш!E34</f>
        <v>47694.6</v>
      </c>
      <c r="F34" s="24">
        <f>Сенг!F34+Силик!F34+'Кр Гул'!F34+Елаур!F34+НСлоб!F34+Туш!F34</f>
        <v>93809.9</v>
      </c>
      <c r="G34" s="38">
        <f t="shared" si="4"/>
        <v>135.98346229982124</v>
      </c>
      <c r="H34" s="38">
        <f t="shared" si="2"/>
        <v>33756.050000000003</v>
      </c>
    </row>
    <row r="35" spans="1:8" x14ac:dyDescent="0.25">
      <c r="A35" s="40" t="s">
        <v>69</v>
      </c>
      <c r="B35" s="24">
        <f>Сенг!B35+Силик!B35+'Кр Гул'!B35+Елаур!B35+НСлоб!B35+Туш!B35</f>
        <v>0</v>
      </c>
      <c r="C35" s="24">
        <f>Сенг!C35+Силик!C35+'Кр Гул'!C35+Елаур!C35+НСлоб!C35+Туш!C35</f>
        <v>0</v>
      </c>
      <c r="D35" s="24" t="e">
        <f>C35/B35*100</f>
        <v>#DIV/0!</v>
      </c>
      <c r="E35" s="24">
        <f>Сенг!E35+Силик!E35+'Кр Гул'!E35+Елаур!E35+НСлоб!E35+Туш!E35</f>
        <v>0</v>
      </c>
      <c r="F35" s="24">
        <f>Сенг!F35+Силик!F35+'Кр Гул'!F35+Елаур!F35+НСлоб!F35+Туш!F35</f>
        <v>0</v>
      </c>
      <c r="G35" s="38" t="e">
        <f t="shared" si="4"/>
        <v>#DIV/0!</v>
      </c>
      <c r="H35" s="38">
        <f t="shared" si="2"/>
        <v>0</v>
      </c>
    </row>
    <row r="36" spans="1:8" x14ac:dyDescent="0.25">
      <c r="A36" s="40" t="s">
        <v>68</v>
      </c>
      <c r="B36" s="24">
        <f>Сенг!B36+Силик!B36+'Кр Гул'!B36+Елаур!B36+НСлоб!B36+Туш!B36</f>
        <v>0</v>
      </c>
      <c r="C36" s="24">
        <f>Сенг!C36+Силик!C36+'Кр Гул'!C36+Елаур!C36+НСлоб!C36+Туш!C36</f>
        <v>-6031.8</v>
      </c>
      <c r="D36" s="24" t="e">
        <f>C36/B36*100</f>
        <v>#DIV/0!</v>
      </c>
      <c r="E36" s="24">
        <f>Сенг!E36+Силик!E36+'Кр Гул'!E36+Елаур!E36+НСлоб!E36+Туш!E36</f>
        <v>-6031.8</v>
      </c>
      <c r="F36" s="24">
        <f>Сенг!F36+Силик!F36+'Кр Гул'!F36+Елаур!F36+НСлоб!F36+Туш!F36</f>
        <v>-5841.1</v>
      </c>
      <c r="G36" s="38">
        <f t="shared" si="4"/>
        <v>103.26479601444933</v>
      </c>
      <c r="H36" s="38">
        <f t="shared" si="2"/>
        <v>-190.69999999999982</v>
      </c>
    </row>
    <row r="37" spans="1:8" x14ac:dyDescent="0.25">
      <c r="A37" s="40" t="s">
        <v>50</v>
      </c>
      <c r="B37" s="24">
        <f>Сенг!B37+Силик!B37+'Кр Гул'!B37+Елаур!B37+НСлоб!B37+Туш!B37</f>
        <v>0</v>
      </c>
      <c r="C37" s="24">
        <f>Сенг!C37+Силик!C37+'Кр Гул'!C37+Елаур!C37+НСлоб!C37+Туш!C37</f>
        <v>0</v>
      </c>
      <c r="D37" s="24" t="e">
        <f>C37/B37*100</f>
        <v>#DIV/0!</v>
      </c>
      <c r="E37" s="24">
        <f>Сенг!E37+Силик!E37+'Кр Гул'!E37+Елаур!E37+НСлоб!E37+Туш!E37</f>
        <v>0</v>
      </c>
      <c r="F37" s="24">
        <f>Сенг!F37+Силик!F37+'Кр Гул'!F37+Елаур!F37+НСлоб!F37+Туш!F37</f>
        <v>0</v>
      </c>
      <c r="G37" s="38" t="e">
        <f t="shared" si="4"/>
        <v>#DIV/0!</v>
      </c>
      <c r="H37" s="38">
        <f t="shared" si="2"/>
        <v>0</v>
      </c>
    </row>
    <row r="38" spans="1:8" x14ac:dyDescent="0.25">
      <c r="A38" s="43" t="s">
        <v>23</v>
      </c>
      <c r="B38" s="24">
        <f>Сенг!B38+Силик!B38+'Кр Гул'!B38+Елаур!B38+НСлоб!B38+Туш!B38</f>
        <v>170274.20000000004</v>
      </c>
      <c r="C38" s="24">
        <f>Сенг!C38+Силик!C38+'Кр Гул'!C38+Елаур!C38+НСлоб!C38+Туш!C38</f>
        <v>168733.75</v>
      </c>
      <c r="D38" s="24">
        <f>C38/B38*100</f>
        <v>99.09531214946243</v>
      </c>
      <c r="E38" s="24">
        <f>Сенг!E38+Силик!E38+'Кр Гул'!E38+Елаур!E38+НСлоб!E38+Туш!E38</f>
        <v>48645.4</v>
      </c>
      <c r="F38" s="24">
        <f>Сенг!F38+Силик!F38+'Кр Гул'!F38+Елаур!F38+НСлоб!F38+Туш!F38</f>
        <v>125111.9</v>
      </c>
      <c r="G38" s="38">
        <f t="shared" si="4"/>
        <v>134.86626771713964</v>
      </c>
      <c r="H38" s="38">
        <f t="shared" si="2"/>
        <v>43621.850000000006</v>
      </c>
    </row>
    <row r="39" spans="1:8" x14ac:dyDescent="0.25">
      <c r="A39" s="44" t="s">
        <v>24</v>
      </c>
      <c r="B39" s="24"/>
      <c r="C39" s="24"/>
      <c r="D39" s="24"/>
      <c r="E39" s="24"/>
      <c r="F39" s="24"/>
      <c r="G39" s="38"/>
      <c r="H39" s="38"/>
    </row>
    <row r="40" spans="1:8" x14ac:dyDescent="0.25">
      <c r="A40" s="45" t="s">
        <v>51</v>
      </c>
      <c r="B40" s="24">
        <f>Сенг!B40+Силик!B40+'Кр Гул'!B40+Елаур!B40+НСлоб!B40+Туш!B40</f>
        <v>14685.8</v>
      </c>
      <c r="C40" s="24">
        <f>Сенг!C40+Силик!C40+'Кр Гул'!C40+Елаур!C40+НСлоб!C40+Туш!C40</f>
        <v>14598.3</v>
      </c>
      <c r="D40" s="24">
        <f>C40/B40*100</f>
        <v>99.404186356888971</v>
      </c>
      <c r="E40" s="24">
        <f>Сенг!E40+Силик!E40+'Кр Гул'!E40+Елаур!E40+НСлоб!E40+Туш!E40</f>
        <v>2605.5</v>
      </c>
      <c r="F40" s="24">
        <f>Сенг!F40+Силик!F40+'Кр Гул'!F40+Елаур!F40+НСлоб!F40+Туш!F40</f>
        <v>15967.9</v>
      </c>
      <c r="G40" s="38">
        <f t="shared" ref="G40:G53" si="5">C40/F40*100</f>
        <v>91.42279197640265</v>
      </c>
      <c r="H40" s="38">
        <f t="shared" si="2"/>
        <v>-1369.6000000000004</v>
      </c>
    </row>
    <row r="41" spans="1:8" x14ac:dyDescent="0.25">
      <c r="A41" s="46" t="s">
        <v>25</v>
      </c>
      <c r="B41" s="24">
        <f>Сенг!B41+Силик!B41+'Кр Гул'!B41+Елаур!B41+НСлоб!B41+Туш!B41</f>
        <v>844</v>
      </c>
      <c r="C41" s="24">
        <f>Сенг!C41+Силик!C41+'Кр Гул'!C41+Елаур!C41+НСлоб!C41+Туш!C41</f>
        <v>844</v>
      </c>
      <c r="D41" s="24">
        <f>C41/B41*100</f>
        <v>100</v>
      </c>
      <c r="E41" s="24">
        <f>Сенг!E41+Силик!E41+'Кр Гул'!E41+Елаур!E41+НСлоб!E41+Туш!E41</f>
        <v>140.89999999999998</v>
      </c>
      <c r="F41" s="24">
        <f>Сенг!F41+Силик!F41+'Кр Гул'!F41+Елаур!F41+НСлоб!F41+Туш!F41</f>
        <v>695.7</v>
      </c>
      <c r="G41" s="38">
        <f t="shared" si="5"/>
        <v>121.31665947966077</v>
      </c>
      <c r="H41" s="38">
        <f t="shared" si="2"/>
        <v>148.29999999999995</v>
      </c>
    </row>
    <row r="42" spans="1:8" ht="26.4" x14ac:dyDescent="0.25">
      <c r="A42" s="46" t="s">
        <v>26</v>
      </c>
      <c r="B42" s="24">
        <f>Сенг!B42+Силик!B42+'Кр Гул'!B42+Елаур!B42+НСлоб!B42+Туш!B42</f>
        <v>465.29999999999995</v>
      </c>
      <c r="C42" s="24">
        <f>Сенг!C42+Силик!C42+'Кр Гул'!C42+Елаур!C42+НСлоб!C42+Туш!C42</f>
        <v>457.69999999999993</v>
      </c>
      <c r="D42" s="24">
        <f>C42/B42*100</f>
        <v>98.36664517515581</v>
      </c>
      <c r="E42" s="24">
        <f>Сенг!E42+Силик!E42+'Кр Гул'!E42+Елаур!E42+НСлоб!E42+Туш!E42</f>
        <v>89.3</v>
      </c>
      <c r="F42" s="24">
        <f>Сенг!F42+Силик!F42+'Кр Гул'!F42+Елаур!F42+НСлоб!F42+Туш!F42</f>
        <v>224.3</v>
      </c>
      <c r="G42" s="38">
        <f t="shared" si="5"/>
        <v>204.05706642888984</v>
      </c>
      <c r="H42" s="38">
        <f t="shared" si="2"/>
        <v>233.39999999999992</v>
      </c>
    </row>
    <row r="43" spans="1:8" x14ac:dyDescent="0.25">
      <c r="A43" s="46" t="s">
        <v>27</v>
      </c>
      <c r="B43" s="24">
        <f>Сенг!B43+Силик!B43+'Кр Гул'!B43+Елаур!B43+НСлоб!B43+Туш!B43</f>
        <v>51815.5</v>
      </c>
      <c r="C43" s="24">
        <f>Сенг!C43+Силик!C43+'Кр Гул'!C43+Елаур!C43+НСлоб!C43+Туш!C43</f>
        <v>51681.2</v>
      </c>
      <c r="D43" s="24">
        <f>C43/B43*100</f>
        <v>99.740811147243576</v>
      </c>
      <c r="E43" s="24">
        <f>Сенг!E43+Силик!E43+'Кр Гул'!E43+Елаур!E43+НСлоб!E43+Туш!E43</f>
        <v>20920.400000000001</v>
      </c>
      <c r="F43" s="24">
        <f>Сенг!F43+Силик!F43+'Кр Гул'!F43+Елаур!F43+НСлоб!F43+Туш!F43</f>
        <v>47514.400000000009</v>
      </c>
      <c r="G43" s="38">
        <f t="shared" si="5"/>
        <v>108.76955196740354</v>
      </c>
      <c r="H43" s="38">
        <f t="shared" si="2"/>
        <v>4166.7999999999884</v>
      </c>
    </row>
    <row r="44" spans="1:8" x14ac:dyDescent="0.25">
      <c r="A44" s="46" t="s">
        <v>28</v>
      </c>
      <c r="B44" s="24">
        <f>Сенг!B44+Силик!B44+'Кр Гул'!B44+Елаур!B44+НСлоб!B44+Туш!B44</f>
        <v>104052.29999999999</v>
      </c>
      <c r="C44" s="24">
        <f>Сенг!C44+Силик!C44+'Кр Гул'!C44+Елаур!C44+НСлоб!C44+Туш!C44</f>
        <v>103979.4</v>
      </c>
      <c r="D44" s="24">
        <f>C44/B44*100</f>
        <v>99.929939078713304</v>
      </c>
      <c r="E44" s="24">
        <f>Сенг!E44+Силик!E44+'Кр Гул'!E44+Елаур!E44+НСлоб!E44+Туш!E44</f>
        <v>29876.2</v>
      </c>
      <c r="F44" s="24">
        <f>Сенг!F44+Силик!F44+'Кр Гул'!F44+Елаур!F44+НСлоб!F44+Туш!F44</f>
        <v>60940.4</v>
      </c>
      <c r="G44" s="38">
        <f t="shared" si="5"/>
        <v>170.62474155076106</v>
      </c>
      <c r="H44" s="38">
        <f t="shared" si="2"/>
        <v>43038.999999999993</v>
      </c>
    </row>
    <row r="45" spans="1:8" x14ac:dyDescent="0.25">
      <c r="A45" s="46" t="s">
        <v>29</v>
      </c>
      <c r="B45" s="24">
        <f>Сенг!B45+Силик!B45+'Кр Гул'!B45+Елаур!B45+НСлоб!B45+Туш!B45</f>
        <v>180</v>
      </c>
      <c r="C45" s="24">
        <f>Сенг!C45+Силик!C45+'Кр Гул'!C45+Елаур!C45+НСлоб!C45+Туш!C45</f>
        <v>179.4</v>
      </c>
      <c r="D45" s="24">
        <v>0</v>
      </c>
      <c r="E45" s="24">
        <f>Сенг!E45+Силик!E45+'Кр Гул'!E45+Елаур!E45+НСлоб!E45+Туш!E45</f>
        <v>-378.1</v>
      </c>
      <c r="F45" s="24">
        <f>Сенг!F45+Силик!F45+'Кр Гул'!F45+Елаур!F45+НСлоб!F45+Туш!F45</f>
        <v>0</v>
      </c>
      <c r="G45" s="38" t="e">
        <f t="shared" si="5"/>
        <v>#DIV/0!</v>
      </c>
      <c r="H45" s="38">
        <f t="shared" si="2"/>
        <v>179.4</v>
      </c>
    </row>
    <row r="46" spans="1:8" x14ac:dyDescent="0.25">
      <c r="A46" s="46" t="s">
        <v>30</v>
      </c>
      <c r="B46" s="24">
        <f>Сенг!B46+Силик!B46+'Кр Гул'!B46+Елаур!B46+НСлоб!B46+Туш!B46</f>
        <v>20</v>
      </c>
      <c r="C46" s="24">
        <f>Сенг!C46+Силик!C46+'Кр Гул'!C46+Елаур!C46+НСлоб!C46+Туш!C46</f>
        <v>19.7</v>
      </c>
      <c r="D46" s="24">
        <v>0</v>
      </c>
      <c r="E46" s="24">
        <f>Сенг!E46+Силик!E46+'Кр Гул'!E46+Елаур!E46+НСлоб!E46+Туш!E46</f>
        <v>16.100000000000001</v>
      </c>
      <c r="F46" s="24">
        <f>Сенг!F46+Силик!F46+'Кр Гул'!F46+Елаур!F46+НСлоб!F46+Туш!F46</f>
        <v>16.5</v>
      </c>
      <c r="G46" s="38">
        <f t="shared" si="5"/>
        <v>119.39393939393939</v>
      </c>
      <c r="H46" s="38">
        <f t="shared" si="2"/>
        <v>3.1999999999999993</v>
      </c>
    </row>
    <row r="47" spans="1:8" x14ac:dyDescent="0.25">
      <c r="A47" s="46" t="s">
        <v>31</v>
      </c>
      <c r="B47" s="24">
        <f>Сенг!B47+Силик!B47+'Кр Гул'!B47+Елаур!B47+НСлоб!B47+Туш!B47</f>
        <v>10825.599999999999</v>
      </c>
      <c r="C47" s="24">
        <f>Сенг!C47+Силик!C47+'Кр Гул'!C47+Елаур!C47+НСлоб!C47+Туш!C47</f>
        <v>10815.599999999999</v>
      </c>
      <c r="D47" s="24">
        <f>C47/B47*100</f>
        <v>99.907626367129765</v>
      </c>
      <c r="E47" s="24">
        <f>Сенг!E47+Силик!E47+'Кр Гул'!E47+Елаур!E47+НСлоб!E47+Туш!E47</f>
        <v>649.5</v>
      </c>
      <c r="F47" s="24">
        <f>Сенг!F47+Силик!F47+'Кр Гул'!F47+Елаур!F47+НСлоб!F47+Туш!F47</f>
        <v>7502.1999999999989</v>
      </c>
      <c r="G47" s="38">
        <f t="shared" si="5"/>
        <v>144.1657113913252</v>
      </c>
      <c r="H47" s="38">
        <f t="shared" si="2"/>
        <v>3313.3999999999996</v>
      </c>
    </row>
    <row r="48" spans="1:8" x14ac:dyDescent="0.25">
      <c r="A48" s="46" t="s">
        <v>66</v>
      </c>
      <c r="B48" s="24">
        <f>Сенг!B48+Силик!B48+'Кр Гул'!B48+Елаур!B48+НСлоб!B48+Туш!B48</f>
        <v>0</v>
      </c>
      <c r="C48" s="24">
        <f>Сенг!C48+Силик!C48+'Кр Гул'!C48+Елаур!C48+НСлоб!C48+Туш!C48</f>
        <v>0</v>
      </c>
      <c r="D48" s="24">
        <v>0</v>
      </c>
      <c r="E48" s="24">
        <f>Сенг!E48+Силик!E48+'Кр Гул'!E48+Елаур!E48+НСлоб!E48+Туш!E48</f>
        <v>-557.5</v>
      </c>
      <c r="F48" s="24">
        <f>Сенг!F48+Силик!F48+'Кр Гул'!F48+Елаур!F48+НСлоб!F48+Туш!F48</f>
        <v>0</v>
      </c>
      <c r="G48" s="38" t="e">
        <f t="shared" si="5"/>
        <v>#DIV/0!</v>
      </c>
      <c r="H48" s="38">
        <f t="shared" si="2"/>
        <v>0</v>
      </c>
    </row>
    <row r="49" spans="1:8" x14ac:dyDescent="0.25">
      <c r="A49" s="46" t="s">
        <v>32</v>
      </c>
      <c r="B49" s="24">
        <f>Сенг!B49+Силик!B49+'Кр Гул'!B49+Елаур!B49+НСлоб!B49+Туш!B49</f>
        <v>823.3</v>
      </c>
      <c r="C49" s="24">
        <f>Сенг!C49+Силик!C49+'Кр Гул'!C49+Елаур!C49+НСлоб!C49+Туш!C49</f>
        <v>822.5</v>
      </c>
      <c r="D49" s="24">
        <f>C49/B49*100</f>
        <v>99.90283007409208</v>
      </c>
      <c r="E49" s="24">
        <f>Сенг!E49+Силик!E49+'Кр Гул'!E49+Елаур!E49+НСлоб!E49+Туш!E49</f>
        <v>100.20000000000002</v>
      </c>
      <c r="F49" s="24">
        <f>Сенг!F49+Силик!F49+'Кр Гул'!F49+Елаур!F49+НСлоб!F49+Туш!F49</f>
        <v>815.6</v>
      </c>
      <c r="G49" s="38">
        <f t="shared" si="5"/>
        <v>100.84600294261892</v>
      </c>
      <c r="H49" s="38">
        <f t="shared" si="2"/>
        <v>6.8999999999999773</v>
      </c>
    </row>
    <row r="50" spans="1:8" x14ac:dyDescent="0.25">
      <c r="A50" s="46" t="s">
        <v>65</v>
      </c>
      <c r="B50" s="24">
        <f>Сенг!B50+Силик!B50+'Кр Гул'!B50+Елаур!B50+НСлоб!B50+Туш!B50</f>
        <v>100</v>
      </c>
      <c r="C50" s="24">
        <f>Сенг!C50+Силик!C50+'Кр Гул'!C50+Елаур!C50+НСлоб!C50+Туш!C50</f>
        <v>99.64</v>
      </c>
      <c r="D50" s="24">
        <f>C50/B50*100</f>
        <v>99.64</v>
      </c>
      <c r="E50" s="24">
        <f>Сенг!E50+Силик!E50+'Кр Гул'!E50+Елаур!E50+НСлоб!E50+Туш!E50</f>
        <v>-557.5</v>
      </c>
      <c r="F50" s="24">
        <f>Сенг!F50+Силик!F50+'Кр Гул'!F50+Елаур!F50+НСлоб!F50+Туш!F50</f>
        <v>0</v>
      </c>
      <c r="G50" s="38" t="e">
        <f t="shared" si="5"/>
        <v>#DIV/0!</v>
      </c>
      <c r="H50" s="38">
        <f t="shared" si="2"/>
        <v>99.64</v>
      </c>
    </row>
    <row r="51" spans="1:8" x14ac:dyDescent="0.25">
      <c r="A51" s="46" t="s">
        <v>67</v>
      </c>
      <c r="B51" s="24">
        <f>Сенг!B51+Силик!B51+'Кр Гул'!B51+Елаур!B51+НСлоб!B51+Туш!B51</f>
        <v>0</v>
      </c>
      <c r="C51" s="24">
        <f>Сенг!C51+Силик!C51+'Кр Гул'!C51+Елаур!C51+НСлоб!C51+Туш!C51</f>
        <v>0</v>
      </c>
      <c r="D51" s="24" t="e">
        <f>C51/B51*100</f>
        <v>#DIV/0!</v>
      </c>
      <c r="E51" s="24">
        <f>Сенг!E51+Силик!E51+'Кр Гул'!E51+Елаур!E51+НСлоб!E51+Туш!E51</f>
        <v>-557.5</v>
      </c>
      <c r="F51" s="24">
        <f>Сенг!F51+Силик!F51+'Кр Гул'!F51+Елаур!F51+НСлоб!F51+Туш!F51</f>
        <v>0</v>
      </c>
      <c r="G51" s="38" t="e">
        <f t="shared" si="5"/>
        <v>#DIV/0!</v>
      </c>
      <c r="H51" s="38">
        <f t="shared" si="2"/>
        <v>0</v>
      </c>
    </row>
    <row r="52" spans="1:8" x14ac:dyDescent="0.25">
      <c r="A52" s="46" t="s">
        <v>56</v>
      </c>
      <c r="B52" s="24">
        <f>Сенг!B52+Силик!B52+'Кр Гул'!B52+Елаур!B52+НСлоб!B52+Туш!B52</f>
        <v>500</v>
      </c>
      <c r="C52" s="24">
        <f>Сенг!C52+Силик!C52+'Кр Гул'!C52+Елаур!C52+НСлоб!C52+Туш!C52</f>
        <v>0</v>
      </c>
      <c r="D52" s="24">
        <f>C52/B52*100</f>
        <v>0</v>
      </c>
      <c r="E52" s="24">
        <f>Сенг!E52+Силик!E52+'Кр Гул'!E52+Елаур!E52+НСлоб!E52+Туш!E52</f>
        <v>-557.5</v>
      </c>
      <c r="F52" s="24">
        <f>Сенг!F52+Силик!F52+'Кр Гул'!F52+Елаур!F52+НСлоб!F52+Туш!F52</f>
        <v>105</v>
      </c>
      <c r="G52" s="38">
        <f t="shared" si="5"/>
        <v>0</v>
      </c>
      <c r="H52" s="38">
        <f t="shared" si="2"/>
        <v>-105</v>
      </c>
    </row>
    <row r="53" spans="1:8" x14ac:dyDescent="0.25">
      <c r="A53" s="47" t="s">
        <v>33</v>
      </c>
      <c r="B53" s="24">
        <f>Сенг!B53+Силик!B53+'Кр Гул'!B53+Елаур!B53+НСлоб!B53+Туш!B53</f>
        <v>184311.8</v>
      </c>
      <c r="C53" s="24">
        <f>Сенг!C53+Силик!C53+'Кр Гул'!C53+Елаур!C53+НСлоб!C53+Туш!C53</f>
        <v>183497.43999999997</v>
      </c>
      <c r="D53" s="24">
        <f>C53/B53*100</f>
        <v>99.558161767179314</v>
      </c>
      <c r="E53" s="24">
        <f>Сенг!E53+Силик!E53+'Кр Гул'!E53+Елаур!E53+НСлоб!E53+Туш!E53</f>
        <v>54577.5</v>
      </c>
      <c r="F53" s="24">
        <f>Сенг!F53+Силик!F53+'Кр Гул'!F53+Елаур!F53+НСлоб!F53+Туш!F53</f>
        <v>133782</v>
      </c>
      <c r="G53" s="38">
        <f t="shared" si="5"/>
        <v>137.16153144668192</v>
      </c>
      <c r="H53" s="38">
        <f t="shared" si="2"/>
        <v>49715.439999999973</v>
      </c>
    </row>
    <row r="54" spans="1:8" x14ac:dyDescent="0.25">
      <c r="A54" s="32"/>
      <c r="B54" s="32"/>
      <c r="C54" s="32"/>
      <c r="D54" s="32"/>
      <c r="E54" s="32"/>
      <c r="F54" s="32"/>
      <c r="G54" s="32"/>
      <c r="H54" s="32"/>
    </row>
  </sheetData>
  <mergeCells count="9">
    <mergeCell ref="H5:H6"/>
    <mergeCell ref="G5:G6"/>
    <mergeCell ref="A2:F2"/>
    <mergeCell ref="A3:F3"/>
    <mergeCell ref="F5:F6"/>
    <mergeCell ref="E5:E6"/>
    <mergeCell ref="C5:D5"/>
    <mergeCell ref="B5:B6"/>
    <mergeCell ref="A4:D4"/>
  </mergeCells>
  <phoneticPr fontId="11" type="noConversion"/>
  <pageMargins left="0" right="0" top="0" bottom="0" header="0.15748031496062992" footer="0.1574803149606299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9"/>
  <sheetViews>
    <sheetView topLeftCell="A45" zoomScale="150" zoomScaleNormal="150" workbookViewId="0">
      <selection activeCell="E53" sqref="E53"/>
    </sheetView>
  </sheetViews>
  <sheetFormatPr defaultRowHeight="13.2" x14ac:dyDescent="0.25"/>
  <cols>
    <col min="1" max="1" width="33" style="32" customWidth="1"/>
    <col min="2" max="5" width="9.109375" style="32" customWidth="1"/>
    <col min="6" max="6" width="9.88671875" style="32" customWidth="1"/>
    <col min="7" max="7" width="8.109375" style="32" customWidth="1"/>
    <col min="8" max="8" width="10.33203125" style="32" customWidth="1"/>
  </cols>
  <sheetData>
    <row r="1" spans="1:8" x14ac:dyDescent="0.25">
      <c r="A1" s="48" t="s">
        <v>0</v>
      </c>
      <c r="B1" s="49"/>
      <c r="C1" s="49"/>
      <c r="D1" s="49"/>
    </row>
    <row r="2" spans="1:8" ht="33" customHeight="1" x14ac:dyDescent="0.25">
      <c r="A2" s="88" t="s">
        <v>42</v>
      </c>
      <c r="B2" s="88"/>
      <c r="C2" s="88"/>
      <c r="D2" s="88"/>
      <c r="E2" s="88"/>
      <c r="F2" s="88"/>
      <c r="G2" s="50"/>
    </row>
    <row r="3" spans="1:8" ht="12.75" customHeight="1" x14ac:dyDescent="0.25">
      <c r="A3" s="86" t="s">
        <v>108</v>
      </c>
      <c r="B3" s="86"/>
      <c r="C3" s="86"/>
      <c r="D3" s="86"/>
      <c r="E3" s="86"/>
      <c r="F3" s="86"/>
    </row>
    <row r="4" spans="1:8" ht="8.25" customHeight="1" x14ac:dyDescent="0.25">
      <c r="A4" s="87"/>
      <c r="B4" s="87"/>
      <c r="C4" s="87"/>
      <c r="D4" s="87"/>
    </row>
    <row r="5" spans="1:8" ht="25.5" customHeight="1" x14ac:dyDescent="0.25">
      <c r="A5" s="51"/>
      <c r="B5" s="78" t="s">
        <v>109</v>
      </c>
      <c r="C5" s="83" t="s">
        <v>112</v>
      </c>
      <c r="D5" s="84"/>
      <c r="E5" s="81" t="s">
        <v>110</v>
      </c>
      <c r="F5" s="81" t="s">
        <v>111</v>
      </c>
      <c r="G5" s="78" t="s">
        <v>102</v>
      </c>
      <c r="H5" s="77" t="s">
        <v>103</v>
      </c>
    </row>
    <row r="6" spans="1:8" ht="24.75" customHeight="1" x14ac:dyDescent="0.25">
      <c r="A6" s="52"/>
      <c r="B6" s="85"/>
      <c r="C6" s="4" t="s">
        <v>2</v>
      </c>
      <c r="D6" s="4" t="s">
        <v>3</v>
      </c>
      <c r="E6" s="82"/>
      <c r="F6" s="82"/>
      <c r="G6" s="79"/>
      <c r="H6" s="77"/>
    </row>
    <row r="7" spans="1:8" ht="12.75" customHeight="1" x14ac:dyDescent="0.25">
      <c r="A7" s="53">
        <v>1</v>
      </c>
      <c r="B7" s="28">
        <v>2</v>
      </c>
      <c r="C7" s="30">
        <v>3</v>
      </c>
      <c r="D7" s="30">
        <v>4</v>
      </c>
      <c r="E7" s="30">
        <v>5</v>
      </c>
      <c r="F7" s="30">
        <v>6</v>
      </c>
      <c r="G7" s="26"/>
      <c r="H7" s="26"/>
    </row>
    <row r="8" spans="1:8" s="25" customFormat="1" x14ac:dyDescent="0.25">
      <c r="A8" s="39" t="s">
        <v>52</v>
      </c>
      <c r="B8" s="24">
        <f>B9+B12+B14+B15+B16+B17+B18+B10</f>
        <v>18485.8</v>
      </c>
      <c r="C8" s="24">
        <f>C9+C12+C14+C15+C16+C17+C18+C10</f>
        <v>18545.3</v>
      </c>
      <c r="D8" s="24">
        <f t="shared" ref="D8:D31" si="0">C8/B8*100</f>
        <v>100.32186867757954</v>
      </c>
      <c r="E8" s="24">
        <f>E9+E12+E14+E15+E16+E17+E18+E10</f>
        <v>2511</v>
      </c>
      <c r="F8" s="24">
        <f>F9+F12+F14+F15+F16+F17+F18+F10</f>
        <v>14414.099999999999</v>
      </c>
      <c r="G8" s="58">
        <f t="shared" ref="G8:G17" si="1">C8/F8*100</f>
        <v>128.66082516424891</v>
      </c>
      <c r="H8" s="58">
        <f t="shared" ref="H8:H17" si="2">C8-F8</f>
        <v>4131.2000000000007</v>
      </c>
    </row>
    <row r="9" spans="1:8" x14ac:dyDescent="0.25">
      <c r="A9" s="40" t="s">
        <v>4</v>
      </c>
      <c r="B9" s="24">
        <v>14946</v>
      </c>
      <c r="C9" s="24">
        <v>14976.1</v>
      </c>
      <c r="D9" s="24">
        <f t="shared" si="0"/>
        <v>100.20139167670278</v>
      </c>
      <c r="E9" s="24">
        <v>2057.1999999999998</v>
      </c>
      <c r="F9" s="24">
        <v>10349.9</v>
      </c>
      <c r="G9" s="38">
        <f t="shared" si="1"/>
        <v>144.69801640595563</v>
      </c>
      <c r="H9" s="38">
        <f t="shared" si="2"/>
        <v>4626.2000000000007</v>
      </c>
    </row>
    <row r="10" spans="1:8" x14ac:dyDescent="0.25">
      <c r="A10" s="40" t="s">
        <v>76</v>
      </c>
      <c r="B10" s="24">
        <v>2694.8</v>
      </c>
      <c r="C10" s="24">
        <v>2712.3</v>
      </c>
      <c r="D10" s="24">
        <f t="shared" si="0"/>
        <v>100.64939884221464</v>
      </c>
      <c r="E10" s="24">
        <v>368.7</v>
      </c>
      <c r="F10" s="24">
        <v>2506.5</v>
      </c>
      <c r="G10" s="38">
        <f t="shared" si="1"/>
        <v>108.21065230400959</v>
      </c>
      <c r="H10" s="38">
        <f t="shared" si="2"/>
        <v>205.80000000000018</v>
      </c>
    </row>
    <row r="11" spans="1:8" ht="12.75" hidden="1" customHeight="1" x14ac:dyDescent="0.25">
      <c r="A11" s="40" t="s">
        <v>80</v>
      </c>
      <c r="B11" s="24"/>
      <c r="C11" s="24"/>
      <c r="D11" s="24" t="e">
        <f t="shared" si="0"/>
        <v>#DIV/0!</v>
      </c>
      <c r="E11" s="24">
        <f t="shared" ref="E11:E17" si="3">C11</f>
        <v>0</v>
      </c>
      <c r="F11" s="24"/>
      <c r="G11" s="38" t="e">
        <f t="shared" si="1"/>
        <v>#DIV/0!</v>
      </c>
      <c r="H11" s="38">
        <f t="shared" si="2"/>
        <v>0</v>
      </c>
    </row>
    <row r="12" spans="1:8" hidden="1" x14ac:dyDescent="0.25">
      <c r="A12" s="40" t="s">
        <v>5</v>
      </c>
      <c r="B12" s="24"/>
      <c r="C12" s="24"/>
      <c r="D12" s="24" t="e">
        <f t="shared" si="0"/>
        <v>#DIV/0!</v>
      </c>
      <c r="E12" s="24">
        <f t="shared" si="3"/>
        <v>0</v>
      </c>
      <c r="F12" s="24"/>
      <c r="G12" s="38" t="e">
        <f t="shared" si="1"/>
        <v>#DIV/0!</v>
      </c>
      <c r="H12" s="38">
        <f t="shared" si="2"/>
        <v>0</v>
      </c>
    </row>
    <row r="13" spans="1:8" ht="26.4" hidden="1" x14ac:dyDescent="0.25">
      <c r="A13" s="40" t="s">
        <v>72</v>
      </c>
      <c r="B13" s="24"/>
      <c r="C13" s="24"/>
      <c r="D13" s="24"/>
      <c r="E13" s="24">
        <f t="shared" si="3"/>
        <v>0</v>
      </c>
      <c r="F13" s="24"/>
      <c r="G13" s="38" t="e">
        <f t="shared" si="1"/>
        <v>#DIV/0!</v>
      </c>
      <c r="H13" s="38">
        <f t="shared" si="2"/>
        <v>0</v>
      </c>
    </row>
    <row r="14" spans="1:8" ht="11.25" customHeight="1" x14ac:dyDescent="0.25">
      <c r="A14" s="40" t="s">
        <v>6</v>
      </c>
      <c r="B14" s="24">
        <v>0</v>
      </c>
      <c r="C14" s="24">
        <v>0</v>
      </c>
      <c r="D14" s="24" t="e">
        <f t="shared" si="0"/>
        <v>#DIV/0!</v>
      </c>
      <c r="E14" s="24">
        <f t="shared" si="3"/>
        <v>0</v>
      </c>
      <c r="F14" s="24">
        <v>175.3</v>
      </c>
      <c r="G14" s="38">
        <f t="shared" si="1"/>
        <v>0</v>
      </c>
      <c r="H14" s="38">
        <f t="shared" si="2"/>
        <v>-175.3</v>
      </c>
    </row>
    <row r="15" spans="1:8" x14ac:dyDescent="0.25">
      <c r="A15" s="40" t="s">
        <v>7</v>
      </c>
      <c r="B15" s="24">
        <v>226</v>
      </c>
      <c r="C15" s="24">
        <v>232.4</v>
      </c>
      <c r="D15" s="24">
        <f t="shared" si="0"/>
        <v>102.83185840707965</v>
      </c>
      <c r="E15" s="24">
        <v>5.8</v>
      </c>
      <c r="F15" s="24">
        <v>140.9</v>
      </c>
      <c r="G15" s="38">
        <f t="shared" si="1"/>
        <v>164.93967352732435</v>
      </c>
      <c r="H15" s="38">
        <f t="shared" si="2"/>
        <v>91.5</v>
      </c>
    </row>
    <row r="16" spans="1:8" x14ac:dyDescent="0.25">
      <c r="A16" s="40" t="s">
        <v>8</v>
      </c>
      <c r="B16" s="24">
        <v>619</v>
      </c>
      <c r="C16" s="24">
        <v>624.5</v>
      </c>
      <c r="D16" s="24">
        <f t="shared" si="0"/>
        <v>100.88852988691437</v>
      </c>
      <c r="E16" s="24">
        <v>79.3</v>
      </c>
      <c r="F16" s="24">
        <v>1241.5</v>
      </c>
      <c r="G16" s="38">
        <f t="shared" si="1"/>
        <v>50.302053966975436</v>
      </c>
      <c r="H16" s="38">
        <f t="shared" si="2"/>
        <v>-617</v>
      </c>
    </row>
    <row r="17" spans="1:8" x14ac:dyDescent="0.25">
      <c r="A17" s="41" t="s">
        <v>9</v>
      </c>
      <c r="B17" s="24">
        <v>0</v>
      </c>
      <c r="C17" s="24">
        <v>0</v>
      </c>
      <c r="D17" s="24" t="e">
        <f t="shared" si="0"/>
        <v>#DIV/0!</v>
      </c>
      <c r="E17" s="24">
        <f t="shared" si="3"/>
        <v>0</v>
      </c>
      <c r="F17" s="24">
        <v>0</v>
      </c>
      <c r="G17" s="38" t="e">
        <f t="shared" si="1"/>
        <v>#DIV/0!</v>
      </c>
      <c r="H17" s="38">
        <f t="shared" si="2"/>
        <v>0</v>
      </c>
    </row>
    <row r="18" spans="1:8" ht="39.6" hidden="1" x14ac:dyDescent="0.25">
      <c r="A18" s="42" t="s">
        <v>14</v>
      </c>
      <c r="B18" s="24">
        <v>0</v>
      </c>
      <c r="C18" s="24">
        <v>0</v>
      </c>
      <c r="D18" s="24" t="e">
        <f t="shared" si="0"/>
        <v>#DIV/0!</v>
      </c>
      <c r="E18" s="24">
        <v>0</v>
      </c>
      <c r="F18" s="24">
        <v>0</v>
      </c>
      <c r="G18" s="38" t="e">
        <f t="shared" ref="G18:G23" si="4">C18/F18*100</f>
        <v>#DIV/0!</v>
      </c>
      <c r="H18" s="38">
        <f t="shared" ref="H18:H23" si="5">C18-F18</f>
        <v>0</v>
      </c>
    </row>
    <row r="19" spans="1:8" x14ac:dyDescent="0.25">
      <c r="A19" s="43" t="s">
        <v>53</v>
      </c>
      <c r="B19" s="24">
        <f>B20+B21+B22+B23+B24+B25</f>
        <v>148</v>
      </c>
      <c r="C19" s="24">
        <f>C20+C21+C22+C23+C24+C25</f>
        <v>286.8</v>
      </c>
      <c r="D19" s="24" t="e">
        <f>D20+D21+D22+D23+D24+D25</f>
        <v>#DIV/0!</v>
      </c>
      <c r="E19" s="24">
        <f>E20+E21+E22+E23+E24+E25</f>
        <v>29.1</v>
      </c>
      <c r="F19" s="24">
        <f>F20+F21+F22+F23+F24+F25</f>
        <v>497.7</v>
      </c>
      <c r="G19" s="38">
        <f t="shared" si="4"/>
        <v>57.625075346594336</v>
      </c>
      <c r="H19" s="38">
        <f t="shared" si="5"/>
        <v>-210.89999999999998</v>
      </c>
    </row>
    <row r="20" spans="1:8" ht="26.4" hidden="1" x14ac:dyDescent="0.25">
      <c r="A20" s="40" t="s">
        <v>10</v>
      </c>
      <c r="B20" s="24">
        <v>0</v>
      </c>
      <c r="C20" s="24">
        <v>0</v>
      </c>
      <c r="D20" s="24" t="e">
        <f t="shared" si="0"/>
        <v>#DIV/0!</v>
      </c>
      <c r="E20" s="24">
        <v>0</v>
      </c>
      <c r="F20" s="24">
        <v>0</v>
      </c>
      <c r="G20" s="38" t="e">
        <f t="shared" si="4"/>
        <v>#DIV/0!</v>
      </c>
      <c r="H20" s="38">
        <f t="shared" si="5"/>
        <v>0</v>
      </c>
    </row>
    <row r="21" spans="1:8" ht="26.4" x14ac:dyDescent="0.25">
      <c r="A21" s="3" t="s">
        <v>75</v>
      </c>
      <c r="B21" s="24">
        <v>138</v>
      </c>
      <c r="C21" s="24">
        <v>136.9</v>
      </c>
      <c r="D21" s="24">
        <f t="shared" si="0"/>
        <v>99.20289855072464</v>
      </c>
      <c r="E21" s="24">
        <v>14.8</v>
      </c>
      <c r="F21" s="24">
        <v>217.6</v>
      </c>
      <c r="G21" s="38">
        <f t="shared" si="4"/>
        <v>62.913602941176471</v>
      </c>
      <c r="H21" s="38">
        <f t="shared" si="5"/>
        <v>-80.699999999999989</v>
      </c>
    </row>
    <row r="22" spans="1:8" x14ac:dyDescent="0.25">
      <c r="A22" s="40" t="s">
        <v>11</v>
      </c>
      <c r="B22" s="24">
        <v>10</v>
      </c>
      <c r="C22" s="24">
        <v>16.399999999999999</v>
      </c>
      <c r="D22" s="24">
        <f t="shared" si="0"/>
        <v>164</v>
      </c>
      <c r="E22" s="24">
        <v>0</v>
      </c>
      <c r="F22" s="24">
        <v>18</v>
      </c>
      <c r="G22" s="38">
        <f t="shared" si="4"/>
        <v>91.1111111111111</v>
      </c>
      <c r="H22" s="38">
        <f t="shared" si="5"/>
        <v>-1.6000000000000014</v>
      </c>
    </row>
    <row r="23" spans="1:8" ht="26.4" x14ac:dyDescent="0.25">
      <c r="A23" s="40" t="s">
        <v>12</v>
      </c>
      <c r="B23" s="24">
        <v>0</v>
      </c>
      <c r="C23" s="24">
        <v>74.599999999999994</v>
      </c>
      <c r="D23" s="24" t="e">
        <f t="shared" si="0"/>
        <v>#DIV/0!</v>
      </c>
      <c r="E23" s="24">
        <v>0</v>
      </c>
      <c r="F23" s="24">
        <v>219.3</v>
      </c>
      <c r="G23" s="38">
        <f t="shared" si="4"/>
        <v>34.017327861377105</v>
      </c>
      <c r="H23" s="38">
        <f t="shared" si="5"/>
        <v>-144.70000000000002</v>
      </c>
    </row>
    <row r="24" spans="1:8" x14ac:dyDescent="0.25">
      <c r="A24" s="40" t="s">
        <v>13</v>
      </c>
      <c r="B24" s="24">
        <v>0</v>
      </c>
      <c r="C24" s="24">
        <v>1.4</v>
      </c>
      <c r="D24" s="24" t="e">
        <f t="shared" si="0"/>
        <v>#DIV/0!</v>
      </c>
      <c r="E24" s="24">
        <v>0</v>
      </c>
      <c r="F24" s="24">
        <v>0</v>
      </c>
      <c r="G24" s="38" t="e">
        <f t="shared" ref="G24:G29" si="6">C24/F24*100</f>
        <v>#DIV/0!</v>
      </c>
      <c r="H24" s="38">
        <f t="shared" ref="H24:H31" si="7">C24-F24</f>
        <v>1.4</v>
      </c>
    </row>
    <row r="25" spans="1:8" ht="26.4" x14ac:dyDescent="0.25">
      <c r="A25" s="42" t="s">
        <v>41</v>
      </c>
      <c r="B25" s="24">
        <v>0</v>
      </c>
      <c r="C25" s="24">
        <v>57.5</v>
      </c>
      <c r="D25" s="24" t="e">
        <f t="shared" si="0"/>
        <v>#DIV/0!</v>
      </c>
      <c r="E25" s="24">
        <v>14.3</v>
      </c>
      <c r="F25" s="24">
        <v>42.8</v>
      </c>
      <c r="G25" s="38">
        <f t="shared" si="6"/>
        <v>134.34579439252337</v>
      </c>
      <c r="H25" s="38">
        <f t="shared" si="7"/>
        <v>14.700000000000003</v>
      </c>
    </row>
    <row r="26" spans="1:8" x14ac:dyDescent="0.25">
      <c r="A26" s="43" t="s">
        <v>15</v>
      </c>
      <c r="B26" s="24">
        <f>B8+B19</f>
        <v>18633.8</v>
      </c>
      <c r="C26" s="24">
        <f>C8+C19</f>
        <v>18832.099999999999</v>
      </c>
      <c r="D26" s="24">
        <f t="shared" si="0"/>
        <v>101.06419517221393</v>
      </c>
      <c r="E26" s="24">
        <f>E8+E19</f>
        <v>2540.1</v>
      </c>
      <c r="F26" s="24">
        <f>F8+F19</f>
        <v>14911.8</v>
      </c>
      <c r="G26" s="38">
        <f t="shared" si="6"/>
        <v>126.28991805147601</v>
      </c>
      <c r="H26" s="38">
        <f t="shared" si="7"/>
        <v>3920.2999999999993</v>
      </c>
    </row>
    <row r="27" spans="1:8" ht="26.4" x14ac:dyDescent="0.25">
      <c r="A27" s="41" t="s">
        <v>36</v>
      </c>
      <c r="B27" s="24">
        <v>0</v>
      </c>
      <c r="C27" s="24">
        <v>0</v>
      </c>
      <c r="D27" s="24" t="e">
        <f t="shared" si="0"/>
        <v>#DIV/0!</v>
      </c>
      <c r="E27" s="24">
        <v>0</v>
      </c>
      <c r="F27" s="24">
        <v>0</v>
      </c>
      <c r="G27" s="38" t="e">
        <f t="shared" si="6"/>
        <v>#DIV/0!</v>
      </c>
      <c r="H27" s="38">
        <f t="shared" si="7"/>
        <v>0</v>
      </c>
    </row>
    <row r="28" spans="1:8" x14ac:dyDescent="0.25">
      <c r="A28" s="43" t="s">
        <v>16</v>
      </c>
      <c r="B28" s="24">
        <f>B26+B27</f>
        <v>18633.8</v>
      </c>
      <c r="C28" s="24">
        <f>C26+C27</f>
        <v>18832.099999999999</v>
      </c>
      <c r="D28" s="24">
        <f t="shared" si="0"/>
        <v>101.06419517221393</v>
      </c>
      <c r="E28" s="24">
        <f>E26+E27</f>
        <v>2540.1</v>
      </c>
      <c r="F28" s="24">
        <f>F26+F27</f>
        <v>14911.8</v>
      </c>
      <c r="G28" s="38">
        <f t="shared" si="6"/>
        <v>126.28991805147601</v>
      </c>
      <c r="H28" s="38">
        <f t="shared" si="7"/>
        <v>3920.2999999999993</v>
      </c>
    </row>
    <row r="29" spans="1:8" x14ac:dyDescent="0.25">
      <c r="A29" s="40" t="s">
        <v>17</v>
      </c>
      <c r="B29" s="24">
        <v>0</v>
      </c>
      <c r="C29" s="24">
        <v>0</v>
      </c>
      <c r="D29" s="24" t="e">
        <f t="shared" si="0"/>
        <v>#DIV/0!</v>
      </c>
      <c r="E29" s="24">
        <f>C29</f>
        <v>0</v>
      </c>
      <c r="F29" s="24">
        <v>0</v>
      </c>
      <c r="G29" s="38" t="e">
        <f t="shared" si="6"/>
        <v>#DIV/0!</v>
      </c>
      <c r="H29" s="38">
        <f t="shared" si="7"/>
        <v>0</v>
      </c>
    </row>
    <row r="30" spans="1:8" ht="26.4" x14ac:dyDescent="0.25">
      <c r="A30" s="66" t="s">
        <v>18</v>
      </c>
      <c r="B30" s="24">
        <v>2308.8000000000002</v>
      </c>
      <c r="C30" s="24">
        <v>2308.8000000000002</v>
      </c>
      <c r="D30" s="24">
        <f t="shared" si="0"/>
        <v>100</v>
      </c>
      <c r="E30" s="24">
        <v>288.60000000000002</v>
      </c>
      <c r="F30" s="24">
        <v>2256</v>
      </c>
      <c r="G30" s="38">
        <f>C30/F30*100</f>
        <v>102.34042553191489</v>
      </c>
      <c r="H30" s="38">
        <f t="shared" si="7"/>
        <v>52.800000000000182</v>
      </c>
    </row>
    <row r="31" spans="1:8" ht="13.5" customHeight="1" x14ac:dyDescent="0.25">
      <c r="A31" s="40" t="s">
        <v>40</v>
      </c>
      <c r="B31" s="56">
        <v>0</v>
      </c>
      <c r="C31" s="24">
        <v>0</v>
      </c>
      <c r="D31" s="24" t="e">
        <f t="shared" si="0"/>
        <v>#DIV/0!</v>
      </c>
      <c r="E31" s="24">
        <f>C31</f>
        <v>0</v>
      </c>
      <c r="F31" s="24">
        <v>0</v>
      </c>
      <c r="G31" s="38" t="e">
        <f>C31/F31*100</f>
        <v>#DIV/0!</v>
      </c>
      <c r="H31" s="38">
        <f t="shared" si="7"/>
        <v>0</v>
      </c>
    </row>
    <row r="32" spans="1:8" x14ac:dyDescent="0.25">
      <c r="A32" s="40"/>
      <c r="B32" s="24"/>
      <c r="C32" s="24"/>
      <c r="D32" s="24"/>
      <c r="E32" s="24"/>
      <c r="F32" s="24"/>
      <c r="G32" s="38"/>
      <c r="H32" s="38"/>
    </row>
    <row r="33" spans="1:8" x14ac:dyDescent="0.25">
      <c r="A33" s="40" t="s">
        <v>64</v>
      </c>
      <c r="B33" s="24">
        <v>98432.1</v>
      </c>
      <c r="C33" s="24">
        <v>98432.15</v>
      </c>
      <c r="D33" s="24">
        <f>C33/B33*100</f>
        <v>100.00005079643732</v>
      </c>
      <c r="E33" s="24">
        <v>34359.300000000003</v>
      </c>
      <c r="F33" s="24">
        <v>64057.5</v>
      </c>
      <c r="G33" s="38">
        <f>C33/F33*100</f>
        <v>153.66217851149358</v>
      </c>
      <c r="H33" s="38">
        <f>C33-F33</f>
        <v>34374.649999999994</v>
      </c>
    </row>
    <row r="34" spans="1:8" x14ac:dyDescent="0.25">
      <c r="A34" s="40" t="s">
        <v>35</v>
      </c>
      <c r="B34" s="24">
        <f>B29+B30+B31+B33</f>
        <v>100740.90000000001</v>
      </c>
      <c r="C34" s="24">
        <f>C29+C30+C31+C33</f>
        <v>100740.95</v>
      </c>
      <c r="D34" s="24">
        <f>C34/B34*100</f>
        <v>100.00004963227447</v>
      </c>
      <c r="E34" s="24">
        <f>E29+E30+E31+E33</f>
        <v>34647.9</v>
      </c>
      <c r="F34" s="24">
        <f>F29+F30+F31+F33</f>
        <v>66313.5</v>
      </c>
      <c r="G34" s="38">
        <f>C34/F34*100</f>
        <v>151.91620107519586</v>
      </c>
      <c r="H34" s="38">
        <f>C34-F34</f>
        <v>34427.449999999997</v>
      </c>
    </row>
    <row r="35" spans="1:8" x14ac:dyDescent="0.25">
      <c r="A35" s="40" t="s">
        <v>69</v>
      </c>
      <c r="B35" s="24">
        <v>0</v>
      </c>
      <c r="C35" s="24">
        <v>0</v>
      </c>
      <c r="D35" s="24" t="e">
        <f>C35/B35*100</f>
        <v>#DIV/0!</v>
      </c>
      <c r="E35" s="24">
        <v>0</v>
      </c>
      <c r="F35" s="24">
        <v>0</v>
      </c>
      <c r="G35" s="38" t="e">
        <f>C35/F35*100</f>
        <v>#DIV/0!</v>
      </c>
      <c r="H35" s="38">
        <f>C35-F35</f>
        <v>0</v>
      </c>
    </row>
    <row r="36" spans="1:8" x14ac:dyDescent="0.25">
      <c r="A36" s="40" t="s">
        <v>68</v>
      </c>
      <c r="B36" s="24">
        <v>0</v>
      </c>
      <c r="C36" s="24">
        <v>-6031.8</v>
      </c>
      <c r="D36" s="24" t="e">
        <f>C36/B36*100</f>
        <v>#DIV/0!</v>
      </c>
      <c r="E36" s="24">
        <v>-6031.8</v>
      </c>
      <c r="F36" s="24">
        <v>-5841.1</v>
      </c>
      <c r="G36" s="38">
        <f>C36/F36*100</f>
        <v>103.26479601444933</v>
      </c>
      <c r="H36" s="38">
        <f>C36-F36</f>
        <v>-190.69999999999982</v>
      </c>
    </row>
    <row r="37" spans="1:8" x14ac:dyDescent="0.25">
      <c r="A37" s="40"/>
      <c r="B37" s="24"/>
      <c r="C37" s="24"/>
      <c r="D37" s="24"/>
      <c r="E37" s="24"/>
      <c r="F37" s="24"/>
      <c r="G37" s="38"/>
      <c r="H37" s="38"/>
    </row>
    <row r="38" spans="1:8" x14ac:dyDescent="0.25">
      <c r="A38" s="43" t="s">
        <v>23</v>
      </c>
      <c r="B38" s="24">
        <f>B28+B34+B35+B36</f>
        <v>119374.70000000001</v>
      </c>
      <c r="C38" s="24">
        <f>C28+C34+C35+C36</f>
        <v>113541.24999999999</v>
      </c>
      <c r="D38" s="24">
        <f>C38/B38*100</f>
        <v>95.113328033494511</v>
      </c>
      <c r="E38" s="24">
        <f>E28+E34+E35+E36</f>
        <v>31156.2</v>
      </c>
      <c r="F38" s="24">
        <f>F28+F34+F35+F36</f>
        <v>75384.2</v>
      </c>
      <c r="G38" s="38">
        <f>C38/F38*100</f>
        <v>150.61677380671279</v>
      </c>
      <c r="H38" s="38">
        <f>C38-F38</f>
        <v>38157.049999999988</v>
      </c>
    </row>
    <row r="39" spans="1:8" x14ac:dyDescent="0.25">
      <c r="A39" s="44" t="s">
        <v>24</v>
      </c>
      <c r="B39" s="24"/>
      <c r="C39" s="24"/>
      <c r="D39" s="24"/>
      <c r="E39" s="24"/>
      <c r="F39" s="24"/>
      <c r="G39" s="38"/>
      <c r="H39" s="38"/>
    </row>
    <row r="40" spans="1:8" x14ac:dyDescent="0.25">
      <c r="A40" s="46" t="s">
        <v>51</v>
      </c>
      <c r="B40" s="24">
        <v>212</v>
      </c>
      <c r="C40" s="24">
        <v>207.5</v>
      </c>
      <c r="D40" s="24">
        <f t="shared" ref="D40:D53" si="8">C40/B40*100</f>
        <v>97.877358490566039</v>
      </c>
      <c r="E40" s="24">
        <v>6.2</v>
      </c>
      <c r="F40" s="24">
        <v>842.9</v>
      </c>
      <c r="G40" s="38">
        <f>C40/F40*100</f>
        <v>24.617392335982917</v>
      </c>
      <c r="H40" s="38">
        <f>C40-F40</f>
        <v>-635.4</v>
      </c>
    </row>
    <row r="41" spans="1:8" hidden="1" x14ac:dyDescent="0.25">
      <c r="A41" s="46" t="s">
        <v>25</v>
      </c>
      <c r="B41" s="24"/>
      <c r="C41" s="24"/>
      <c r="D41" s="24" t="e">
        <f t="shared" si="8"/>
        <v>#DIV/0!</v>
      </c>
      <c r="E41" s="24">
        <f t="shared" ref="E41:E52" si="9">C41</f>
        <v>0</v>
      </c>
      <c r="F41" s="24"/>
      <c r="G41" s="38" t="e">
        <f>C41/F41*100</f>
        <v>#DIV/0!</v>
      </c>
      <c r="H41" s="38">
        <f>C41-F41</f>
        <v>0</v>
      </c>
    </row>
    <row r="42" spans="1:8" ht="26.4" x14ac:dyDescent="0.25">
      <c r="A42" s="46" t="s">
        <v>37</v>
      </c>
      <c r="B42" s="24">
        <v>282</v>
      </c>
      <c r="C42" s="24">
        <v>275.39999999999998</v>
      </c>
      <c r="D42" s="24">
        <f t="shared" si="8"/>
        <v>97.659574468085097</v>
      </c>
      <c r="E42" s="24">
        <v>89.3</v>
      </c>
      <c r="F42" s="24">
        <v>137.5</v>
      </c>
      <c r="G42" s="38">
        <f>C42/F42*100</f>
        <v>200.29090909090908</v>
      </c>
      <c r="H42" s="38">
        <f>C42-F42</f>
        <v>137.89999999999998</v>
      </c>
    </row>
    <row r="43" spans="1:8" x14ac:dyDescent="0.25">
      <c r="A43" s="46" t="s">
        <v>27</v>
      </c>
      <c r="B43" s="24">
        <v>30704.9</v>
      </c>
      <c r="C43" s="24">
        <v>30646.5</v>
      </c>
      <c r="D43" s="24">
        <f t="shared" si="8"/>
        <v>99.809802344251239</v>
      </c>
      <c r="E43" s="24">
        <v>10064.1</v>
      </c>
      <c r="F43" s="24">
        <v>27690</v>
      </c>
      <c r="G43" s="38">
        <f>C43/F43*100</f>
        <v>110.67713976164681</v>
      </c>
      <c r="H43" s="38">
        <f>C43-F43</f>
        <v>2956.5</v>
      </c>
    </row>
    <row r="44" spans="1:8" x14ac:dyDescent="0.25">
      <c r="A44" s="46" t="s">
        <v>28</v>
      </c>
      <c r="B44" s="24">
        <v>93405.8</v>
      </c>
      <c r="C44" s="24">
        <v>93388.1</v>
      </c>
      <c r="D44" s="24">
        <f t="shared" si="8"/>
        <v>99.981050427275392</v>
      </c>
      <c r="E44" s="24">
        <v>26982.7</v>
      </c>
      <c r="F44" s="24">
        <v>49561.9</v>
      </c>
      <c r="G44" s="38">
        <f>C44/F44*100</f>
        <v>188.42719911867786</v>
      </c>
      <c r="H44" s="38">
        <f>C44-F44</f>
        <v>43826.200000000004</v>
      </c>
    </row>
    <row r="45" spans="1:8" ht="11.25" customHeight="1" x14ac:dyDescent="0.25">
      <c r="A45" s="46" t="s">
        <v>29</v>
      </c>
      <c r="B45" s="24">
        <v>180</v>
      </c>
      <c r="C45" s="24">
        <v>179.4</v>
      </c>
      <c r="D45" s="24">
        <f t="shared" si="8"/>
        <v>99.666666666666671</v>
      </c>
      <c r="E45" s="24">
        <f t="shared" si="9"/>
        <v>179.4</v>
      </c>
      <c r="F45" s="24"/>
      <c r="G45" s="38" t="e">
        <f t="shared" ref="G45:G51" si="10">C45/F45*100</f>
        <v>#DIV/0!</v>
      </c>
      <c r="H45" s="38">
        <f t="shared" ref="H45:H51" si="11">C45-F45</f>
        <v>179.4</v>
      </c>
    </row>
    <row r="46" spans="1:8" ht="12.75" hidden="1" customHeight="1" x14ac:dyDescent="0.25">
      <c r="A46" s="46" t="s">
        <v>30</v>
      </c>
      <c r="B46" s="24"/>
      <c r="C46" s="24"/>
      <c r="D46" s="24" t="e">
        <f t="shared" si="8"/>
        <v>#DIV/0!</v>
      </c>
      <c r="E46" s="24">
        <f t="shared" si="9"/>
        <v>0</v>
      </c>
      <c r="F46" s="24"/>
      <c r="G46" s="38" t="e">
        <f t="shared" si="10"/>
        <v>#DIV/0!</v>
      </c>
      <c r="H46" s="38">
        <f t="shared" si="11"/>
        <v>0</v>
      </c>
    </row>
    <row r="47" spans="1:8" ht="15.75" hidden="1" customHeight="1" x14ac:dyDescent="0.25">
      <c r="A47" s="46" t="s">
        <v>31</v>
      </c>
      <c r="B47" s="24"/>
      <c r="C47" s="24"/>
      <c r="D47" s="24" t="e">
        <f t="shared" si="8"/>
        <v>#DIV/0!</v>
      </c>
      <c r="E47" s="24">
        <f t="shared" si="9"/>
        <v>0</v>
      </c>
      <c r="F47" s="24"/>
      <c r="G47" s="38" t="e">
        <f t="shared" si="10"/>
        <v>#DIV/0!</v>
      </c>
      <c r="H47" s="38">
        <f t="shared" si="11"/>
        <v>0</v>
      </c>
    </row>
    <row r="48" spans="1:8" ht="15" hidden="1" customHeight="1" x14ac:dyDescent="0.25">
      <c r="A48" s="46" t="s">
        <v>66</v>
      </c>
      <c r="B48" s="24"/>
      <c r="C48" s="24"/>
      <c r="D48" s="24" t="e">
        <f t="shared" si="8"/>
        <v>#DIV/0!</v>
      </c>
      <c r="E48" s="24">
        <f t="shared" si="9"/>
        <v>0</v>
      </c>
      <c r="F48" s="24"/>
      <c r="G48" s="38" t="e">
        <f t="shared" si="10"/>
        <v>#DIV/0!</v>
      </c>
      <c r="H48" s="38">
        <f t="shared" si="11"/>
        <v>0</v>
      </c>
    </row>
    <row r="49" spans="1:8" x14ac:dyDescent="0.25">
      <c r="A49" s="46" t="s">
        <v>32</v>
      </c>
      <c r="B49" s="24">
        <v>148</v>
      </c>
      <c r="C49" s="24">
        <v>147.19999999999999</v>
      </c>
      <c r="D49" s="24">
        <f t="shared" si="8"/>
        <v>99.459459459459453</v>
      </c>
      <c r="E49" s="24">
        <v>14.4</v>
      </c>
      <c r="F49" s="24">
        <v>131.80000000000001</v>
      </c>
      <c r="G49" s="38">
        <f t="shared" si="10"/>
        <v>111.68437025796661</v>
      </c>
      <c r="H49" s="38">
        <f t="shared" si="11"/>
        <v>15.399999999999977</v>
      </c>
    </row>
    <row r="50" spans="1:8" ht="12" customHeight="1" x14ac:dyDescent="0.25">
      <c r="A50" s="46" t="s">
        <v>65</v>
      </c>
      <c r="B50" s="24">
        <v>100</v>
      </c>
      <c r="C50" s="24">
        <v>99.64</v>
      </c>
      <c r="D50" s="24">
        <f t="shared" si="8"/>
        <v>99.64</v>
      </c>
      <c r="E50" s="24">
        <v>0</v>
      </c>
      <c r="F50" s="24">
        <v>0</v>
      </c>
      <c r="G50" s="38" t="e">
        <f t="shared" si="10"/>
        <v>#DIV/0!</v>
      </c>
      <c r="H50" s="38">
        <f t="shared" si="11"/>
        <v>99.64</v>
      </c>
    </row>
    <row r="51" spans="1:8" ht="8.25" hidden="1" customHeight="1" x14ac:dyDescent="0.25">
      <c r="A51" s="46" t="s">
        <v>67</v>
      </c>
      <c r="B51" s="24"/>
      <c r="C51" s="24"/>
      <c r="D51" s="24" t="e">
        <f t="shared" si="8"/>
        <v>#DIV/0!</v>
      </c>
      <c r="E51" s="24">
        <f t="shared" si="9"/>
        <v>0</v>
      </c>
      <c r="F51" s="24"/>
      <c r="G51" s="38" t="e">
        <f t="shared" si="10"/>
        <v>#DIV/0!</v>
      </c>
      <c r="H51" s="38">
        <f t="shared" si="11"/>
        <v>0</v>
      </c>
    </row>
    <row r="52" spans="1:8" x14ac:dyDescent="0.25">
      <c r="A52" s="46" t="s">
        <v>56</v>
      </c>
      <c r="B52" s="24">
        <v>500</v>
      </c>
      <c r="C52" s="24">
        <v>0</v>
      </c>
      <c r="D52" s="24">
        <f t="shared" si="8"/>
        <v>0</v>
      </c>
      <c r="E52" s="24">
        <f t="shared" si="9"/>
        <v>0</v>
      </c>
      <c r="F52" s="24">
        <v>105</v>
      </c>
      <c r="G52" s="38">
        <f>C52/F52*100</f>
        <v>0</v>
      </c>
      <c r="H52" s="38">
        <f>C52-F52</f>
        <v>-105</v>
      </c>
    </row>
    <row r="53" spans="1:8" x14ac:dyDescent="0.25">
      <c r="A53" s="47" t="s">
        <v>33</v>
      </c>
      <c r="B53" s="24">
        <f>SUM(B40:B52)</f>
        <v>125532.70000000001</v>
      </c>
      <c r="C53" s="24">
        <f>C40+C41+C42+C43+C44+C45+C46+C47+C48+C49+C50+C51+C52</f>
        <v>124943.73999999999</v>
      </c>
      <c r="D53" s="24">
        <f t="shared" si="8"/>
        <v>99.530831408867954</v>
      </c>
      <c r="E53" s="24">
        <f>E40+E41+E42+E43+E44+E45+E46+E47+E48+E49+E50+E51+E52</f>
        <v>37336.100000000006</v>
      </c>
      <c r="F53" s="24">
        <f>F40+F41+F42+F43+F44+F45+F46+F47+F48+F49+F50+F51+F52</f>
        <v>78469.100000000006</v>
      </c>
      <c r="G53" s="38">
        <f>C53/F53*100</f>
        <v>159.22667648794234</v>
      </c>
      <c r="H53" s="38">
        <f>C53-F53</f>
        <v>46474.639999999985</v>
      </c>
    </row>
    <row r="54" spans="1:8" ht="15.75" customHeight="1" x14ac:dyDescent="0.25">
      <c r="A54" s="46"/>
      <c r="B54" s="46"/>
      <c r="C54" s="46"/>
      <c r="D54" s="46"/>
      <c r="E54" s="46"/>
      <c r="F54" s="46"/>
      <c r="G54" s="26"/>
    </row>
    <row r="55" spans="1:8" x14ac:dyDescent="0.25">
      <c r="A55" s="54" t="s">
        <v>104</v>
      </c>
      <c r="B55" s="37">
        <v>14300.4</v>
      </c>
      <c r="C55" s="57"/>
      <c r="D55" s="26"/>
      <c r="E55" s="26"/>
      <c r="F55" s="26"/>
      <c r="G55" s="26"/>
    </row>
    <row r="56" spans="1:8" x14ac:dyDescent="0.25">
      <c r="A56" s="54" t="s">
        <v>60</v>
      </c>
      <c r="B56" s="37">
        <f>C38</f>
        <v>113541.24999999999</v>
      </c>
    </row>
    <row r="57" spans="1:8" x14ac:dyDescent="0.25">
      <c r="A57" s="54" t="s">
        <v>61</v>
      </c>
      <c r="B57" s="37">
        <f>B55+B56</f>
        <v>127841.64999999998</v>
      </c>
    </row>
    <row r="58" spans="1:8" x14ac:dyDescent="0.25">
      <c r="A58" s="43" t="s">
        <v>62</v>
      </c>
      <c r="B58" s="37">
        <f>C53</f>
        <v>124943.73999999999</v>
      </c>
    </row>
    <row r="59" spans="1:8" x14ac:dyDescent="0.25">
      <c r="A59" s="43" t="s">
        <v>113</v>
      </c>
      <c r="B59" s="37">
        <f>B55+B56-B58</f>
        <v>2897.9099999999889</v>
      </c>
    </row>
  </sheetData>
  <mergeCells count="9">
    <mergeCell ref="H5:H6"/>
    <mergeCell ref="G5:G6"/>
    <mergeCell ref="A2:F2"/>
    <mergeCell ref="F5:F6"/>
    <mergeCell ref="E5:E6"/>
    <mergeCell ref="C5:D5"/>
    <mergeCell ref="B5:B6"/>
    <mergeCell ref="A3:F3"/>
    <mergeCell ref="A4:D4"/>
  </mergeCells>
  <phoneticPr fontId="11" type="noConversion"/>
  <pageMargins left="0.15748031496062992" right="0.19685039370078741" top="0.15748031496062992" bottom="0.15748031496062992" header="0.15748031496062992" footer="0.15748031496062992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9"/>
  <sheetViews>
    <sheetView topLeftCell="A42" zoomScale="150" zoomScaleNormal="150" workbookViewId="0">
      <selection activeCell="C43" sqref="C43"/>
    </sheetView>
  </sheetViews>
  <sheetFormatPr defaultRowHeight="13.2" x14ac:dyDescent="0.25"/>
  <cols>
    <col min="1" max="1" width="34.6640625" style="32" customWidth="1"/>
    <col min="2" max="5" width="9.109375" style="32" customWidth="1"/>
    <col min="6" max="6" width="10" style="32" customWidth="1"/>
    <col min="7" max="7" width="9.109375" style="32" customWidth="1"/>
    <col min="8" max="8" width="10.44140625" style="32" customWidth="1"/>
  </cols>
  <sheetData>
    <row r="1" spans="1:8" x14ac:dyDescent="0.25">
      <c r="A1" s="48" t="s">
        <v>0</v>
      </c>
      <c r="B1" s="49"/>
      <c r="C1" s="49"/>
      <c r="D1" s="49"/>
    </row>
    <row r="2" spans="1:8" ht="36" customHeight="1" x14ac:dyDescent="0.25">
      <c r="A2" s="88" t="s">
        <v>43</v>
      </c>
      <c r="B2" s="88"/>
      <c r="C2" s="88"/>
      <c r="D2" s="88"/>
      <c r="E2" s="88"/>
      <c r="F2" s="88"/>
      <c r="G2" s="50"/>
    </row>
    <row r="3" spans="1:8" ht="12.75" customHeight="1" x14ac:dyDescent="0.25">
      <c r="A3" s="86" t="s">
        <v>108</v>
      </c>
      <c r="B3" s="86"/>
      <c r="C3" s="86"/>
      <c r="D3" s="86"/>
      <c r="E3" s="86"/>
      <c r="F3" s="86"/>
    </row>
    <row r="4" spans="1:8" ht="9.75" customHeight="1" x14ac:dyDescent="0.25">
      <c r="A4" s="87"/>
      <c r="B4" s="87"/>
      <c r="C4" s="87"/>
      <c r="D4" s="87"/>
    </row>
    <row r="5" spans="1:8" ht="25.5" customHeight="1" x14ac:dyDescent="0.25">
      <c r="A5" s="51"/>
      <c r="B5" s="78" t="s">
        <v>109</v>
      </c>
      <c r="C5" s="83" t="s">
        <v>112</v>
      </c>
      <c r="D5" s="84"/>
      <c r="E5" s="81" t="s">
        <v>110</v>
      </c>
      <c r="F5" s="81" t="s">
        <v>111</v>
      </c>
      <c r="G5" s="78" t="s">
        <v>102</v>
      </c>
      <c r="H5" s="77" t="s">
        <v>103</v>
      </c>
    </row>
    <row r="6" spans="1:8" ht="24.75" customHeight="1" x14ac:dyDescent="0.25">
      <c r="A6" s="52"/>
      <c r="B6" s="85"/>
      <c r="C6" s="4" t="s">
        <v>2</v>
      </c>
      <c r="D6" s="4" t="s">
        <v>3</v>
      </c>
      <c r="E6" s="82"/>
      <c r="F6" s="82"/>
      <c r="G6" s="79"/>
      <c r="H6" s="77"/>
    </row>
    <row r="7" spans="1:8" x14ac:dyDescent="0.25">
      <c r="A7" s="53">
        <v>1</v>
      </c>
      <c r="B7" s="28">
        <v>2</v>
      </c>
      <c r="C7" s="30">
        <v>3</v>
      </c>
      <c r="D7" s="30">
        <v>4</v>
      </c>
      <c r="E7" s="30">
        <v>5</v>
      </c>
      <c r="F7" s="30">
        <v>6</v>
      </c>
      <c r="G7" s="26"/>
      <c r="H7" s="26"/>
    </row>
    <row r="8" spans="1:8" s="25" customFormat="1" x14ac:dyDescent="0.25">
      <c r="A8" s="39" t="s">
        <v>52</v>
      </c>
      <c r="B8" s="24">
        <f>B9+B12+B14+B15+B16+B17+B18+B10+B11</f>
        <v>6321.9</v>
      </c>
      <c r="C8" s="24">
        <f>C9+C12+C14+C15+C16+C17+C18+C10+C11</f>
        <v>6338.6</v>
      </c>
      <c r="D8" s="24">
        <f t="shared" ref="D8:D25" si="0">C8/B8*100</f>
        <v>100.26416109081131</v>
      </c>
      <c r="E8" s="24">
        <f>E9+E12+E14+E15+E16+E17+E18+E10+E11</f>
        <v>830.8</v>
      </c>
      <c r="F8" s="24">
        <f>F9+F12+F14+F15+F16+F17+F18+F10+F11</f>
        <v>6611.2</v>
      </c>
      <c r="G8" s="58">
        <f t="shared" ref="G8:G53" si="1">C8/F8*100</f>
        <v>95.876694094869322</v>
      </c>
      <c r="H8" s="58">
        <f t="shared" ref="H8:H53" si="2">C8-F8</f>
        <v>-272.59999999999945</v>
      </c>
    </row>
    <row r="9" spans="1:8" x14ac:dyDescent="0.25">
      <c r="A9" s="40" t="s">
        <v>4</v>
      </c>
      <c r="B9" s="24">
        <v>4688</v>
      </c>
      <c r="C9" s="24">
        <v>4698.8</v>
      </c>
      <c r="D9" s="24">
        <f t="shared" si="0"/>
        <v>100.23037542662117</v>
      </c>
      <c r="E9" s="24">
        <v>729.4</v>
      </c>
      <c r="F9" s="24">
        <v>3773.5</v>
      </c>
      <c r="G9" s="38">
        <f t="shared" si="1"/>
        <v>124.52100172253877</v>
      </c>
      <c r="H9" s="38">
        <f t="shared" si="2"/>
        <v>925.30000000000018</v>
      </c>
    </row>
    <row r="10" spans="1:8" x14ac:dyDescent="0.25">
      <c r="A10" s="40" t="s">
        <v>76</v>
      </c>
      <c r="B10" s="24">
        <v>552</v>
      </c>
      <c r="C10" s="24">
        <v>558</v>
      </c>
      <c r="D10" s="24">
        <f t="shared" si="0"/>
        <v>101.08695652173914</v>
      </c>
      <c r="E10" s="24">
        <v>75.900000000000006</v>
      </c>
      <c r="F10" s="24">
        <v>515.9</v>
      </c>
      <c r="G10" s="38">
        <f t="shared" si="1"/>
        <v>108.16049622019773</v>
      </c>
      <c r="H10" s="38">
        <f t="shared" si="2"/>
        <v>42.100000000000023</v>
      </c>
    </row>
    <row r="11" spans="1:8" ht="12.75" hidden="1" customHeight="1" x14ac:dyDescent="0.25">
      <c r="A11" s="40" t="s">
        <v>80</v>
      </c>
      <c r="B11" s="24"/>
      <c r="C11" s="24"/>
      <c r="D11" s="24" t="e">
        <f t="shared" si="0"/>
        <v>#DIV/0!</v>
      </c>
      <c r="E11" s="24">
        <f>C11</f>
        <v>0</v>
      </c>
      <c r="F11" s="24"/>
      <c r="G11" s="38" t="e">
        <f t="shared" si="1"/>
        <v>#DIV/0!</v>
      </c>
      <c r="H11" s="38">
        <f t="shared" si="2"/>
        <v>0</v>
      </c>
    </row>
    <row r="12" spans="1:8" hidden="1" x14ac:dyDescent="0.25">
      <c r="A12" s="40" t="s">
        <v>5</v>
      </c>
      <c r="B12" s="24"/>
      <c r="C12" s="24"/>
      <c r="D12" s="24" t="e">
        <f t="shared" si="0"/>
        <v>#DIV/0!</v>
      </c>
      <c r="E12" s="24">
        <f>C12</f>
        <v>0</v>
      </c>
      <c r="F12" s="24"/>
      <c r="G12" s="38" t="e">
        <f t="shared" si="1"/>
        <v>#DIV/0!</v>
      </c>
      <c r="H12" s="38">
        <f t="shared" si="2"/>
        <v>0</v>
      </c>
    </row>
    <row r="13" spans="1:8" hidden="1" x14ac:dyDescent="0.25">
      <c r="A13" s="40" t="s">
        <v>72</v>
      </c>
      <c r="B13" s="24"/>
      <c r="C13" s="24"/>
      <c r="D13" s="24" t="e">
        <f t="shared" si="0"/>
        <v>#DIV/0!</v>
      </c>
      <c r="E13" s="24">
        <f>C13</f>
        <v>0</v>
      </c>
      <c r="F13" s="24"/>
      <c r="G13" s="38" t="e">
        <f t="shared" si="1"/>
        <v>#DIV/0!</v>
      </c>
      <c r="H13" s="38">
        <f t="shared" si="2"/>
        <v>0</v>
      </c>
    </row>
    <row r="14" spans="1:8" ht="13.5" customHeight="1" x14ac:dyDescent="0.25">
      <c r="A14" s="40" t="s">
        <v>6</v>
      </c>
      <c r="B14" s="24">
        <v>0</v>
      </c>
      <c r="C14" s="24">
        <v>0</v>
      </c>
      <c r="D14" s="24" t="e">
        <f t="shared" si="0"/>
        <v>#DIV/0!</v>
      </c>
      <c r="E14" s="24">
        <v>0</v>
      </c>
      <c r="F14" s="24">
        <v>0</v>
      </c>
      <c r="G14" s="38" t="e">
        <f t="shared" si="1"/>
        <v>#DIV/0!</v>
      </c>
      <c r="H14" s="38">
        <f t="shared" si="2"/>
        <v>0</v>
      </c>
    </row>
    <row r="15" spans="1:8" x14ac:dyDescent="0.25">
      <c r="A15" s="40" t="s">
        <v>7</v>
      </c>
      <c r="B15" s="24">
        <v>255</v>
      </c>
      <c r="C15" s="24">
        <v>255.8</v>
      </c>
      <c r="D15" s="24">
        <f t="shared" si="0"/>
        <v>100.31372549019608</v>
      </c>
      <c r="E15" s="24">
        <v>4.5</v>
      </c>
      <c r="F15" s="24">
        <v>-49.1</v>
      </c>
      <c r="G15" s="38">
        <f t="shared" si="1"/>
        <v>-520.9775967413442</v>
      </c>
      <c r="H15" s="38">
        <f t="shared" si="2"/>
        <v>304.90000000000003</v>
      </c>
    </row>
    <row r="16" spans="1:8" x14ac:dyDescent="0.25">
      <c r="A16" s="40" t="s">
        <v>8</v>
      </c>
      <c r="B16" s="24">
        <v>823.2</v>
      </c>
      <c r="C16" s="24">
        <v>822.7</v>
      </c>
      <c r="D16" s="24">
        <f t="shared" si="0"/>
        <v>99.939261418853249</v>
      </c>
      <c r="E16" s="24">
        <v>20.6</v>
      </c>
      <c r="F16" s="24">
        <v>2365.6</v>
      </c>
      <c r="G16" s="38">
        <f t="shared" si="1"/>
        <v>34.777646263104501</v>
      </c>
      <c r="H16" s="38">
        <f t="shared" si="2"/>
        <v>-1542.8999999999999</v>
      </c>
    </row>
    <row r="17" spans="1:8" x14ac:dyDescent="0.25">
      <c r="A17" s="41" t="s">
        <v>9</v>
      </c>
      <c r="B17" s="24">
        <v>3.7</v>
      </c>
      <c r="C17" s="24">
        <v>3.3</v>
      </c>
      <c r="D17" s="24">
        <f t="shared" si="0"/>
        <v>89.189189189189179</v>
      </c>
      <c r="E17" s="24">
        <v>0.4</v>
      </c>
      <c r="F17" s="24">
        <v>5.3</v>
      </c>
      <c r="G17" s="38">
        <f t="shared" si="1"/>
        <v>62.264150943396224</v>
      </c>
      <c r="H17" s="38">
        <f>C17-F17</f>
        <v>-2</v>
      </c>
    </row>
    <row r="18" spans="1:8" ht="39.6" hidden="1" x14ac:dyDescent="0.25">
      <c r="A18" s="42" t="s">
        <v>14</v>
      </c>
      <c r="B18" s="24">
        <v>0</v>
      </c>
      <c r="C18" s="24">
        <v>0</v>
      </c>
      <c r="D18" s="24" t="e">
        <f t="shared" si="0"/>
        <v>#DIV/0!</v>
      </c>
      <c r="E18" s="24">
        <v>0</v>
      </c>
      <c r="F18" s="24">
        <v>0</v>
      </c>
      <c r="G18" s="38" t="e">
        <f t="shared" si="1"/>
        <v>#DIV/0!</v>
      </c>
      <c r="H18" s="38">
        <f>C18-F18</f>
        <v>0</v>
      </c>
    </row>
    <row r="19" spans="1:8" x14ac:dyDescent="0.25">
      <c r="A19" s="43" t="s">
        <v>53</v>
      </c>
      <c r="B19" s="24">
        <f t="shared" ref="B19:G19" si="3">B20+B21+B22+B23+B24+B25</f>
        <v>1127.4000000000001</v>
      </c>
      <c r="C19" s="24">
        <f t="shared" si="3"/>
        <v>2711.4999999999995</v>
      </c>
      <c r="D19" s="24" t="e">
        <f t="shared" si="3"/>
        <v>#DIV/0!</v>
      </c>
      <c r="E19" s="24">
        <f t="shared" si="3"/>
        <v>882.59999999999991</v>
      </c>
      <c r="F19" s="24">
        <f>F20+F21+F22+F23+F24+F25</f>
        <v>755.5</v>
      </c>
      <c r="G19" s="24" t="e">
        <f t="shared" si="3"/>
        <v>#DIV/0!</v>
      </c>
      <c r="H19" s="38">
        <f>C19-F19</f>
        <v>1955.9999999999995</v>
      </c>
    </row>
    <row r="20" spans="1:8" ht="26.4" hidden="1" x14ac:dyDescent="0.25">
      <c r="A20" s="40" t="s">
        <v>10</v>
      </c>
      <c r="B20" s="24">
        <v>0</v>
      </c>
      <c r="C20" s="24">
        <v>0</v>
      </c>
      <c r="D20" s="24" t="e">
        <f t="shared" si="0"/>
        <v>#DIV/0!</v>
      </c>
      <c r="E20" s="24">
        <v>0</v>
      </c>
      <c r="F20" s="24">
        <v>0</v>
      </c>
      <c r="G20" s="38" t="e">
        <f t="shared" si="1"/>
        <v>#DIV/0!</v>
      </c>
      <c r="H20" s="38"/>
    </row>
    <row r="21" spans="1:8" ht="26.4" x14ac:dyDescent="0.25">
      <c r="A21" s="3" t="s">
        <v>75</v>
      </c>
      <c r="B21" s="24">
        <v>995.4</v>
      </c>
      <c r="C21" s="24">
        <v>1048.5</v>
      </c>
      <c r="D21" s="24">
        <f t="shared" si="0"/>
        <v>105.33453887884268</v>
      </c>
      <c r="E21" s="24">
        <v>78.8</v>
      </c>
      <c r="F21" s="24">
        <v>717.4</v>
      </c>
      <c r="G21" s="38">
        <f t="shared" si="1"/>
        <v>146.15277390577083</v>
      </c>
      <c r="H21" s="38">
        <f t="shared" si="2"/>
        <v>331.1</v>
      </c>
    </row>
    <row r="22" spans="1:8" x14ac:dyDescent="0.25">
      <c r="A22" s="40" t="s">
        <v>11</v>
      </c>
      <c r="B22" s="24">
        <v>0</v>
      </c>
      <c r="C22" s="24">
        <v>1508.1</v>
      </c>
      <c r="D22" s="24" t="e">
        <f t="shared" si="0"/>
        <v>#DIV/0!</v>
      </c>
      <c r="E22" s="24">
        <v>798.5</v>
      </c>
      <c r="F22" s="24">
        <v>25.8</v>
      </c>
      <c r="G22" s="38">
        <f t="shared" si="1"/>
        <v>5845.3488372093016</v>
      </c>
      <c r="H22" s="38">
        <f t="shared" si="2"/>
        <v>1482.3</v>
      </c>
    </row>
    <row r="23" spans="1:8" ht="26.4" x14ac:dyDescent="0.25">
      <c r="A23" s="40" t="s">
        <v>12</v>
      </c>
      <c r="B23" s="24">
        <v>0</v>
      </c>
      <c r="C23" s="24">
        <v>0</v>
      </c>
      <c r="D23" s="24" t="e">
        <f t="shared" si="0"/>
        <v>#DIV/0!</v>
      </c>
      <c r="E23" s="24">
        <f>C23</f>
        <v>0</v>
      </c>
      <c r="F23" s="24">
        <v>0</v>
      </c>
      <c r="G23" s="38" t="e">
        <f t="shared" si="1"/>
        <v>#DIV/0!</v>
      </c>
      <c r="H23" s="38">
        <f t="shared" si="2"/>
        <v>0</v>
      </c>
    </row>
    <row r="24" spans="1:8" x14ac:dyDescent="0.25">
      <c r="A24" s="40" t="s">
        <v>13</v>
      </c>
      <c r="B24" s="24">
        <v>132</v>
      </c>
      <c r="C24" s="24">
        <v>147.69999999999999</v>
      </c>
      <c r="D24" s="24">
        <f t="shared" si="0"/>
        <v>111.89393939393939</v>
      </c>
      <c r="E24" s="24">
        <v>5.3</v>
      </c>
      <c r="F24" s="24">
        <v>8.6</v>
      </c>
      <c r="G24" s="38">
        <f t="shared" si="1"/>
        <v>1717.4418604651162</v>
      </c>
      <c r="H24" s="38">
        <f t="shared" si="2"/>
        <v>139.1</v>
      </c>
    </row>
    <row r="25" spans="1:8" ht="26.4" x14ac:dyDescent="0.25">
      <c r="A25" s="42" t="s">
        <v>41</v>
      </c>
      <c r="B25" s="24">
        <v>0</v>
      </c>
      <c r="C25" s="24">
        <v>7.2</v>
      </c>
      <c r="D25" s="24" t="e">
        <f t="shared" si="0"/>
        <v>#DIV/0!</v>
      </c>
      <c r="E25" s="24">
        <v>0</v>
      </c>
      <c r="F25" s="24">
        <v>3.7</v>
      </c>
      <c r="G25" s="38">
        <f t="shared" si="1"/>
        <v>194.59459459459458</v>
      </c>
      <c r="H25" s="38">
        <f t="shared" si="2"/>
        <v>3.5</v>
      </c>
    </row>
    <row r="26" spans="1:8" x14ac:dyDescent="0.25">
      <c r="A26" s="43" t="s">
        <v>15</v>
      </c>
      <c r="B26" s="24">
        <f>B8+B19</f>
        <v>7449.2999999999993</v>
      </c>
      <c r="C26" s="24">
        <f>C8+C19</f>
        <v>9050.1</v>
      </c>
      <c r="D26" s="24">
        <f t="shared" ref="D26:D31" si="4">C26/B26*100</f>
        <v>121.48926744794815</v>
      </c>
      <c r="E26" s="24">
        <f>E8+E19</f>
        <v>1713.3999999999999</v>
      </c>
      <c r="F26" s="24">
        <f>F8+F19</f>
        <v>7366.7</v>
      </c>
      <c r="G26" s="38">
        <f t="shared" si="1"/>
        <v>122.85148031004385</v>
      </c>
      <c r="H26" s="38">
        <f t="shared" si="2"/>
        <v>1683.4000000000005</v>
      </c>
    </row>
    <row r="27" spans="1:8" ht="26.4" x14ac:dyDescent="0.25">
      <c r="A27" s="41" t="s">
        <v>36</v>
      </c>
      <c r="B27" s="24">
        <v>0</v>
      </c>
      <c r="C27" s="24">
        <v>8</v>
      </c>
      <c r="D27" s="24" t="e">
        <f t="shared" si="4"/>
        <v>#DIV/0!</v>
      </c>
      <c r="E27" s="24">
        <v>0</v>
      </c>
      <c r="F27" s="24">
        <v>0</v>
      </c>
      <c r="G27" s="38" t="e">
        <f t="shared" si="1"/>
        <v>#DIV/0!</v>
      </c>
      <c r="H27" s="38">
        <f t="shared" si="2"/>
        <v>8</v>
      </c>
    </row>
    <row r="28" spans="1:8" x14ac:dyDescent="0.25">
      <c r="A28" s="43" t="s">
        <v>16</v>
      </c>
      <c r="B28" s="24">
        <f>B26+B27</f>
        <v>7449.2999999999993</v>
      </c>
      <c r="C28" s="24">
        <f>C26+C27</f>
        <v>9058.1</v>
      </c>
      <c r="D28" s="24">
        <f t="shared" si="4"/>
        <v>121.59666008886742</v>
      </c>
      <c r="E28" s="24">
        <f>E26+E27</f>
        <v>1713.3999999999999</v>
      </c>
      <c r="F28" s="24">
        <f>F26+F27</f>
        <v>7366.7</v>
      </c>
      <c r="G28" s="38">
        <f t="shared" si="1"/>
        <v>122.96007710372352</v>
      </c>
      <c r="H28" s="38">
        <f t="shared" si="2"/>
        <v>1691.4000000000005</v>
      </c>
    </row>
    <row r="29" spans="1:8" x14ac:dyDescent="0.25">
      <c r="A29" s="40" t="s">
        <v>17</v>
      </c>
      <c r="B29" s="24">
        <v>180.7</v>
      </c>
      <c r="C29" s="24">
        <v>180.7</v>
      </c>
      <c r="D29" s="24">
        <f t="shared" si="4"/>
        <v>100</v>
      </c>
      <c r="E29" s="24">
        <v>17.7</v>
      </c>
      <c r="F29" s="24">
        <v>156.1</v>
      </c>
      <c r="G29" s="38">
        <f t="shared" si="1"/>
        <v>115.75912876361308</v>
      </c>
      <c r="H29" s="38">
        <f t="shared" si="2"/>
        <v>24.599999999999994</v>
      </c>
    </row>
    <row r="30" spans="1:8" ht="26.4" x14ac:dyDescent="0.25">
      <c r="A30" s="66" t="s">
        <v>18</v>
      </c>
      <c r="B30" s="24">
        <v>1380.4</v>
      </c>
      <c r="C30" s="24">
        <v>1380.4</v>
      </c>
      <c r="D30" s="24">
        <f t="shared" si="4"/>
        <v>100</v>
      </c>
      <c r="E30" s="24">
        <v>123.3</v>
      </c>
      <c r="F30" s="24">
        <v>816.6</v>
      </c>
      <c r="G30" s="38">
        <f t="shared" si="1"/>
        <v>169.04237080578005</v>
      </c>
      <c r="H30" s="38">
        <f t="shared" si="2"/>
        <v>563.80000000000007</v>
      </c>
    </row>
    <row r="31" spans="1:8" x14ac:dyDescent="0.25">
      <c r="A31" s="40" t="s">
        <v>40</v>
      </c>
      <c r="B31" s="24">
        <v>0</v>
      </c>
      <c r="C31" s="24">
        <v>0</v>
      </c>
      <c r="D31" s="24" t="e">
        <f t="shared" si="4"/>
        <v>#DIV/0!</v>
      </c>
      <c r="E31" s="24">
        <f>C31</f>
        <v>0</v>
      </c>
      <c r="F31" s="24">
        <v>0</v>
      </c>
      <c r="G31" s="38" t="e">
        <f t="shared" si="1"/>
        <v>#DIV/0!</v>
      </c>
      <c r="H31" s="38">
        <f t="shared" si="2"/>
        <v>0</v>
      </c>
    </row>
    <row r="32" spans="1:8" x14ac:dyDescent="0.25">
      <c r="A32" s="40"/>
      <c r="B32" s="24"/>
      <c r="C32" s="24"/>
      <c r="D32" s="24"/>
      <c r="E32" s="24"/>
      <c r="F32" s="24"/>
      <c r="G32" s="38"/>
      <c r="H32" s="38"/>
    </row>
    <row r="33" spans="1:8" x14ac:dyDescent="0.25">
      <c r="A33" s="40" t="s">
        <v>20</v>
      </c>
      <c r="B33" s="24">
        <v>7834.6</v>
      </c>
      <c r="C33" s="24">
        <v>7834.6</v>
      </c>
      <c r="D33" s="24">
        <f>C33/B33*100</f>
        <v>100</v>
      </c>
      <c r="E33" s="24">
        <v>5476.1</v>
      </c>
      <c r="F33" s="24">
        <v>8774.1</v>
      </c>
      <c r="G33" s="38">
        <f t="shared" si="1"/>
        <v>89.292349072839386</v>
      </c>
      <c r="H33" s="38"/>
    </row>
    <row r="34" spans="1:8" x14ac:dyDescent="0.25">
      <c r="A34" s="40" t="s">
        <v>35</v>
      </c>
      <c r="B34" s="24">
        <f>SUM(B29:B33)</f>
        <v>9395.7000000000007</v>
      </c>
      <c r="C34" s="24">
        <f>SUM(C29:C33)</f>
        <v>9395.7000000000007</v>
      </c>
      <c r="D34" s="24">
        <f>C34/B34*100</f>
        <v>100</v>
      </c>
      <c r="E34" s="24">
        <f>SUM(E29:E33)</f>
        <v>5617.1</v>
      </c>
      <c r="F34" s="24">
        <f>SUM(F29:F33)</f>
        <v>9746.8000000000011</v>
      </c>
      <c r="G34" s="38">
        <f t="shared" si="1"/>
        <v>96.397792095867359</v>
      </c>
      <c r="H34" s="38">
        <f t="shared" si="2"/>
        <v>-351.10000000000036</v>
      </c>
    </row>
    <row r="35" spans="1:8" x14ac:dyDescent="0.25">
      <c r="A35" s="40" t="s">
        <v>68</v>
      </c>
      <c r="B35" s="24">
        <v>0</v>
      </c>
      <c r="C35" s="24">
        <v>0</v>
      </c>
      <c r="D35" s="24" t="e">
        <f>C35/B35*100</f>
        <v>#DIV/0!</v>
      </c>
      <c r="E35" s="24">
        <v>0</v>
      </c>
      <c r="F35" s="24">
        <v>0</v>
      </c>
      <c r="G35" s="38" t="e">
        <f t="shared" si="1"/>
        <v>#DIV/0!</v>
      </c>
      <c r="H35" s="38"/>
    </row>
    <row r="36" spans="1:8" x14ac:dyDescent="0.25">
      <c r="A36" s="40"/>
      <c r="B36" s="24"/>
      <c r="C36" s="24"/>
      <c r="D36" s="24"/>
      <c r="E36" s="24"/>
      <c r="F36" s="24"/>
      <c r="G36" s="38"/>
      <c r="H36" s="38"/>
    </row>
    <row r="37" spans="1:8" x14ac:dyDescent="0.25">
      <c r="A37" s="40" t="s">
        <v>107</v>
      </c>
      <c r="B37" s="24">
        <v>0</v>
      </c>
      <c r="C37" s="24">
        <v>0</v>
      </c>
      <c r="D37" s="24" t="e">
        <f>C37/B37*100</f>
        <v>#DIV/0!</v>
      </c>
      <c r="E37" s="24"/>
      <c r="F37" s="24">
        <v>0</v>
      </c>
      <c r="G37" s="38"/>
      <c r="H37" s="38"/>
    </row>
    <row r="38" spans="1:8" x14ac:dyDescent="0.25">
      <c r="A38" s="43" t="s">
        <v>23</v>
      </c>
      <c r="B38" s="24">
        <f>B28+B34+B35</f>
        <v>16845</v>
      </c>
      <c r="C38" s="24">
        <f>C28+C34+C35+C37</f>
        <v>18453.800000000003</v>
      </c>
      <c r="D38" s="24">
        <f>C38/B38*100</f>
        <v>109.55060848916594</v>
      </c>
      <c r="E38" s="24">
        <f>E28+E34+E35+E37</f>
        <v>7330.5</v>
      </c>
      <c r="F38" s="24">
        <f>F28+F34+F35</f>
        <v>17113.5</v>
      </c>
      <c r="G38" s="38">
        <f t="shared" si="1"/>
        <v>107.83182867326965</v>
      </c>
      <c r="H38" s="38">
        <f t="shared" si="2"/>
        <v>1340.3000000000029</v>
      </c>
    </row>
    <row r="39" spans="1:8" x14ac:dyDescent="0.25">
      <c r="A39" s="44" t="s">
        <v>24</v>
      </c>
      <c r="B39" s="24"/>
      <c r="C39" s="24"/>
      <c r="D39" s="24"/>
      <c r="E39" s="24"/>
      <c r="F39" s="24"/>
      <c r="G39" s="38"/>
      <c r="H39" s="38"/>
    </row>
    <row r="40" spans="1:8" x14ac:dyDescent="0.25">
      <c r="A40" s="45" t="s">
        <v>51</v>
      </c>
      <c r="B40" s="24">
        <v>3622.9</v>
      </c>
      <c r="C40" s="24">
        <v>3613.6</v>
      </c>
      <c r="D40" s="24">
        <f>C40/B40*100</f>
        <v>99.743299566645504</v>
      </c>
      <c r="E40" s="24">
        <v>481.9</v>
      </c>
      <c r="F40" s="24">
        <v>4175.7</v>
      </c>
      <c r="G40" s="38">
        <f t="shared" si="1"/>
        <v>86.5387839164691</v>
      </c>
      <c r="H40" s="38">
        <f t="shared" si="2"/>
        <v>-562.09999999999991</v>
      </c>
    </row>
    <row r="41" spans="1:8" x14ac:dyDescent="0.25">
      <c r="A41" s="46" t="s">
        <v>25</v>
      </c>
      <c r="B41" s="24">
        <v>180.7</v>
      </c>
      <c r="C41" s="24">
        <v>180.7</v>
      </c>
      <c r="D41" s="24">
        <f>C41/B41*100</f>
        <v>100</v>
      </c>
      <c r="E41" s="24">
        <v>17.7</v>
      </c>
      <c r="F41" s="24">
        <v>156.1</v>
      </c>
      <c r="G41" s="38">
        <f>C41/F41*100</f>
        <v>115.75912876361308</v>
      </c>
      <c r="H41" s="38">
        <f>C41-F41</f>
        <v>24.599999999999994</v>
      </c>
    </row>
    <row r="42" spans="1:8" ht="26.4" x14ac:dyDescent="0.25">
      <c r="A42" s="46" t="s">
        <v>39</v>
      </c>
      <c r="B42" s="24">
        <v>35.700000000000003</v>
      </c>
      <c r="C42" s="24">
        <v>35.700000000000003</v>
      </c>
      <c r="D42" s="24">
        <f>C42/B42*100</f>
        <v>100</v>
      </c>
      <c r="E42" s="24">
        <v>0</v>
      </c>
      <c r="F42" s="24">
        <v>29.8</v>
      </c>
      <c r="G42" s="38">
        <f>C42/F42*100</f>
        <v>119.79865771812082</v>
      </c>
      <c r="H42" s="38">
        <f>C42-F42</f>
        <v>5.9000000000000021</v>
      </c>
    </row>
    <row r="43" spans="1:8" x14ac:dyDescent="0.25">
      <c r="A43" s="46" t="s">
        <v>27</v>
      </c>
      <c r="B43" s="24">
        <v>5732</v>
      </c>
      <c r="C43" s="24">
        <v>5725.2</v>
      </c>
      <c r="D43" s="24">
        <f>C43/B43*100</f>
        <v>99.881367759944169</v>
      </c>
      <c r="E43" s="24">
        <v>3705.9</v>
      </c>
      <c r="F43" s="24">
        <v>6158.3</v>
      </c>
      <c r="G43" s="38">
        <f>C43/F43*100</f>
        <v>92.967214978159546</v>
      </c>
      <c r="H43" s="38">
        <f>C43-F43</f>
        <v>-433.10000000000036</v>
      </c>
    </row>
    <row r="44" spans="1:8" x14ac:dyDescent="0.25">
      <c r="A44" s="46" t="s">
        <v>28</v>
      </c>
      <c r="B44" s="24">
        <v>6737.5</v>
      </c>
      <c r="C44" s="24">
        <v>6727.4</v>
      </c>
      <c r="D44" s="24">
        <f>C44/B44*100</f>
        <v>99.850092764378473</v>
      </c>
      <c r="E44" s="24">
        <v>2652.6</v>
      </c>
      <c r="F44" s="24">
        <v>6646.9</v>
      </c>
      <c r="G44" s="38">
        <f t="shared" si="1"/>
        <v>101.21109088447247</v>
      </c>
      <c r="H44" s="38">
        <f t="shared" si="2"/>
        <v>80.5</v>
      </c>
    </row>
    <row r="45" spans="1:8" hidden="1" x14ac:dyDescent="0.25">
      <c r="A45" s="46" t="s">
        <v>29</v>
      </c>
      <c r="B45" s="24"/>
      <c r="C45" s="24"/>
      <c r="D45" s="24" t="e">
        <f t="shared" ref="D45:D52" si="5">C45/B45*100</f>
        <v>#DIV/0!</v>
      </c>
      <c r="E45" s="24">
        <f>C45</f>
        <v>0</v>
      </c>
      <c r="F45" s="24"/>
      <c r="G45" s="38" t="e">
        <f t="shared" si="1"/>
        <v>#DIV/0!</v>
      </c>
      <c r="H45" s="38">
        <f t="shared" si="2"/>
        <v>0</v>
      </c>
    </row>
    <row r="46" spans="1:8" hidden="1" x14ac:dyDescent="0.25">
      <c r="A46" s="46" t="s">
        <v>30</v>
      </c>
      <c r="B46" s="24"/>
      <c r="C46" s="24"/>
      <c r="D46" s="24" t="e">
        <f t="shared" si="5"/>
        <v>#DIV/0!</v>
      </c>
      <c r="E46" s="24">
        <f>C46</f>
        <v>0</v>
      </c>
      <c r="F46" s="24"/>
      <c r="G46" s="38" t="e">
        <f t="shared" si="1"/>
        <v>#DIV/0!</v>
      </c>
      <c r="H46" s="38">
        <f t="shared" si="2"/>
        <v>0</v>
      </c>
    </row>
    <row r="47" spans="1:8" x14ac:dyDescent="0.25">
      <c r="A47" s="46" t="s">
        <v>31</v>
      </c>
      <c r="B47" s="24">
        <v>1783.8</v>
      </c>
      <c r="C47" s="24">
        <v>1783.8</v>
      </c>
      <c r="D47" s="24">
        <f t="shared" si="5"/>
        <v>100</v>
      </c>
      <c r="E47" s="24">
        <v>273.8</v>
      </c>
      <c r="F47" s="24">
        <v>2051.6</v>
      </c>
      <c r="G47" s="38">
        <f t="shared" si="1"/>
        <v>86.946773250146222</v>
      </c>
      <c r="H47" s="38">
        <f t="shared" si="2"/>
        <v>-267.79999999999995</v>
      </c>
    </row>
    <row r="48" spans="1:8" hidden="1" x14ac:dyDescent="0.25">
      <c r="A48" s="46" t="s">
        <v>66</v>
      </c>
      <c r="B48" s="24"/>
      <c r="C48" s="24"/>
      <c r="D48" s="24" t="e">
        <f t="shared" si="5"/>
        <v>#DIV/0!</v>
      </c>
      <c r="E48" s="24">
        <f>C48</f>
        <v>0</v>
      </c>
      <c r="F48" s="24"/>
      <c r="G48" s="38" t="e">
        <f t="shared" si="1"/>
        <v>#DIV/0!</v>
      </c>
      <c r="H48" s="38">
        <f t="shared" si="2"/>
        <v>0</v>
      </c>
    </row>
    <row r="49" spans="1:8" x14ac:dyDescent="0.25">
      <c r="A49" s="46" t="s">
        <v>32</v>
      </c>
      <c r="B49" s="24">
        <v>139.5</v>
      </c>
      <c r="C49" s="24">
        <v>139.5</v>
      </c>
      <c r="D49" s="24">
        <f t="shared" si="5"/>
        <v>100</v>
      </c>
      <c r="E49" s="24">
        <v>20</v>
      </c>
      <c r="F49" s="24">
        <v>126.8</v>
      </c>
      <c r="G49" s="38">
        <f t="shared" si="1"/>
        <v>110.01577287066246</v>
      </c>
      <c r="H49" s="38">
        <f t="shared" si="2"/>
        <v>12.700000000000003</v>
      </c>
    </row>
    <row r="50" spans="1:8" hidden="1" x14ac:dyDescent="0.25">
      <c r="A50" s="46" t="s">
        <v>65</v>
      </c>
      <c r="B50" s="24">
        <v>0</v>
      </c>
      <c r="C50" s="24">
        <v>0</v>
      </c>
      <c r="D50" s="24" t="e">
        <f t="shared" si="5"/>
        <v>#DIV/0!</v>
      </c>
      <c r="E50" s="24">
        <v>0</v>
      </c>
      <c r="F50" s="24">
        <v>0</v>
      </c>
      <c r="G50" s="38" t="e">
        <f t="shared" si="1"/>
        <v>#DIV/0!</v>
      </c>
      <c r="H50" s="38">
        <f t="shared" si="2"/>
        <v>0</v>
      </c>
    </row>
    <row r="51" spans="1:8" hidden="1" x14ac:dyDescent="0.25">
      <c r="A51" s="46" t="s">
        <v>67</v>
      </c>
      <c r="B51" s="24">
        <v>0</v>
      </c>
      <c r="C51" s="24">
        <v>0</v>
      </c>
      <c r="D51" s="24" t="e">
        <f t="shared" si="5"/>
        <v>#DIV/0!</v>
      </c>
      <c r="E51" s="24">
        <v>0</v>
      </c>
      <c r="F51" s="24">
        <v>0</v>
      </c>
      <c r="G51" s="38" t="e">
        <f t="shared" si="1"/>
        <v>#DIV/0!</v>
      </c>
      <c r="H51" s="38">
        <f t="shared" si="2"/>
        <v>0</v>
      </c>
    </row>
    <row r="52" spans="1:8" hidden="1" x14ac:dyDescent="0.25">
      <c r="A52" s="46" t="s">
        <v>56</v>
      </c>
      <c r="B52" s="24">
        <v>0</v>
      </c>
      <c r="C52" s="24">
        <v>0</v>
      </c>
      <c r="D52" s="24" t="e">
        <f t="shared" si="5"/>
        <v>#DIV/0!</v>
      </c>
      <c r="E52" s="24">
        <v>0</v>
      </c>
      <c r="F52" s="24">
        <v>0</v>
      </c>
      <c r="G52" s="38" t="e">
        <f t="shared" si="1"/>
        <v>#DIV/0!</v>
      </c>
      <c r="H52" s="38">
        <f t="shared" si="2"/>
        <v>0</v>
      </c>
    </row>
    <row r="53" spans="1:8" ht="12.6" customHeight="1" x14ac:dyDescent="0.25">
      <c r="A53" s="47" t="s">
        <v>33</v>
      </c>
      <c r="B53" s="24">
        <f>B40+B41+B42+B43+B44+B45+B46+B47++B48+B49+B50+B51+B52</f>
        <v>18232.099999999999</v>
      </c>
      <c r="C53" s="24">
        <f>C40+C41+C42+C43+C44+C45+C46+C47++C48+C49+C50+C51+C52</f>
        <v>18205.899999999998</v>
      </c>
      <c r="D53" s="24">
        <f>C53/B53*100</f>
        <v>99.856297409513985</v>
      </c>
      <c r="E53" s="24">
        <f>E40+E41+E42+E43+E44+E45+E46+E47++E48+E49+E50+E51+E52</f>
        <v>7151.9000000000005</v>
      </c>
      <c r="F53" s="24">
        <f>F40+F41+F42+F43+F44+F45+F46+F47++F48+F49+F50+F51+F52</f>
        <v>19345.2</v>
      </c>
      <c r="G53" s="38">
        <f t="shared" si="1"/>
        <v>94.11068378719267</v>
      </c>
      <c r="H53" s="38">
        <f t="shared" si="2"/>
        <v>-1139.3000000000029</v>
      </c>
    </row>
    <row r="55" spans="1:8" x14ac:dyDescent="0.25">
      <c r="A55" s="54" t="s">
        <v>106</v>
      </c>
      <c r="B55" s="27">
        <v>1181</v>
      </c>
    </row>
    <row r="56" spans="1:8" x14ac:dyDescent="0.25">
      <c r="A56" s="54" t="s">
        <v>60</v>
      </c>
      <c r="B56" s="58">
        <f>C38</f>
        <v>18453.800000000003</v>
      </c>
    </row>
    <row r="57" spans="1:8" x14ac:dyDescent="0.25">
      <c r="A57" s="54" t="s">
        <v>61</v>
      </c>
      <c r="B57" s="27">
        <f>B55+B56</f>
        <v>19634.800000000003</v>
      </c>
    </row>
    <row r="58" spans="1:8" x14ac:dyDescent="0.25">
      <c r="A58" s="43" t="s">
        <v>62</v>
      </c>
      <c r="B58" s="58">
        <f>C53</f>
        <v>18205.899999999998</v>
      </c>
    </row>
    <row r="59" spans="1:8" x14ac:dyDescent="0.25">
      <c r="A59" s="43" t="s">
        <v>113</v>
      </c>
      <c r="B59" s="58">
        <f>B57-B58</f>
        <v>1428.9000000000051</v>
      </c>
    </row>
  </sheetData>
  <mergeCells count="9">
    <mergeCell ref="H5:H6"/>
    <mergeCell ref="G5:G6"/>
    <mergeCell ref="A2:F2"/>
    <mergeCell ref="B5:B6"/>
    <mergeCell ref="F5:F6"/>
    <mergeCell ref="E5:E6"/>
    <mergeCell ref="C5:D5"/>
    <mergeCell ref="A3:F3"/>
    <mergeCell ref="A4:D4"/>
  </mergeCells>
  <phoneticPr fontId="11" type="noConversion"/>
  <pageMargins left="0.15748031496062992" right="0.19685039370078741" top="0.15748031496062992" bottom="0.15748031496062992" header="0.15748031496062992" footer="0.15748031496062992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9"/>
  <sheetViews>
    <sheetView topLeftCell="A44" zoomScale="150" zoomScaleNormal="150" workbookViewId="0">
      <selection activeCell="E53" sqref="E53"/>
    </sheetView>
  </sheetViews>
  <sheetFormatPr defaultRowHeight="13.2" x14ac:dyDescent="0.25"/>
  <cols>
    <col min="1" max="1" width="34.6640625" style="32" customWidth="1"/>
    <col min="2" max="5" width="9.109375" style="32" customWidth="1"/>
    <col min="6" max="6" width="9.88671875" style="32" customWidth="1"/>
    <col min="7" max="7" width="9.6640625" style="32" customWidth="1"/>
    <col min="8" max="8" width="8.6640625" style="32" customWidth="1"/>
  </cols>
  <sheetData>
    <row r="1" spans="1:8" x14ac:dyDescent="0.25">
      <c r="A1" s="48" t="s">
        <v>0</v>
      </c>
      <c r="B1" s="49"/>
      <c r="C1" s="49"/>
      <c r="D1" s="49"/>
    </row>
    <row r="2" spans="1:8" ht="36.75" customHeight="1" x14ac:dyDescent="0.25">
      <c r="A2" s="80" t="s">
        <v>44</v>
      </c>
      <c r="B2" s="80"/>
      <c r="C2" s="80"/>
      <c r="D2" s="80"/>
      <c r="E2" s="80"/>
      <c r="F2" s="80"/>
      <c r="G2" s="50"/>
    </row>
    <row r="3" spans="1:8" ht="12.75" customHeight="1" x14ac:dyDescent="0.25">
      <c r="A3" s="86" t="s">
        <v>108</v>
      </c>
      <c r="B3" s="86"/>
      <c r="C3" s="86"/>
      <c r="D3" s="86"/>
      <c r="E3" s="86"/>
      <c r="F3" s="86"/>
    </row>
    <row r="4" spans="1:8" ht="10.5" customHeight="1" x14ac:dyDescent="0.25">
      <c r="A4" s="87"/>
      <c r="B4" s="87"/>
      <c r="C4" s="87"/>
      <c r="D4" s="87"/>
    </row>
    <row r="5" spans="1:8" ht="25.5" customHeight="1" x14ac:dyDescent="0.25">
      <c r="A5" s="51"/>
      <c r="B5" s="78" t="s">
        <v>109</v>
      </c>
      <c r="C5" s="83" t="s">
        <v>112</v>
      </c>
      <c r="D5" s="84"/>
      <c r="E5" s="81" t="s">
        <v>110</v>
      </c>
      <c r="F5" s="81" t="s">
        <v>111</v>
      </c>
      <c r="G5" s="78" t="s">
        <v>102</v>
      </c>
      <c r="H5" s="77" t="s">
        <v>103</v>
      </c>
    </row>
    <row r="6" spans="1:8" ht="24.75" customHeight="1" x14ac:dyDescent="0.25">
      <c r="A6" s="52"/>
      <c r="B6" s="85"/>
      <c r="C6" s="4" t="s">
        <v>2</v>
      </c>
      <c r="D6" s="4" t="s">
        <v>3</v>
      </c>
      <c r="E6" s="82"/>
      <c r="F6" s="82"/>
      <c r="G6" s="79"/>
      <c r="H6" s="77"/>
    </row>
    <row r="7" spans="1:8" x14ac:dyDescent="0.25">
      <c r="A7" s="53">
        <v>1</v>
      </c>
      <c r="B7" s="28">
        <v>2</v>
      </c>
      <c r="C7" s="30">
        <v>3</v>
      </c>
      <c r="D7" s="30">
        <v>4</v>
      </c>
      <c r="E7" s="30">
        <v>5</v>
      </c>
      <c r="F7" s="30">
        <v>6</v>
      </c>
      <c r="G7" s="30">
        <v>7</v>
      </c>
      <c r="H7" s="76">
        <v>8</v>
      </c>
    </row>
    <row r="8" spans="1:8" s="25" customFormat="1" x14ac:dyDescent="0.25">
      <c r="A8" s="39" t="s">
        <v>52</v>
      </c>
      <c r="B8" s="24">
        <f>B9+B12+B14+B15+B16+B17+B18+B10+B11</f>
        <v>9746.9000000000015</v>
      </c>
      <c r="C8" s="24">
        <f>C9+C12+C14+C15+C16+C17+C18+C10+C11</f>
        <v>10449.9</v>
      </c>
      <c r="D8" s="24">
        <f t="shared" ref="D8:D18" si="0">C8/B8*100</f>
        <v>107.21254963116476</v>
      </c>
      <c r="E8" s="24">
        <f>E9+E12+E14+E15+E16+E17+E18+E10+E11</f>
        <v>1038.6000000000001</v>
      </c>
      <c r="F8" s="24">
        <f>F9+F12+F14+F15+F16+F17+F18+F10+F11</f>
        <v>7653.4999999999991</v>
      </c>
      <c r="G8" s="58">
        <f t="shared" ref="G8:G13" si="1">C8/F8*100</f>
        <v>136.53753184817404</v>
      </c>
      <c r="H8" s="58">
        <f t="shared" ref="H8:H13" si="2">C8-F8</f>
        <v>2796.4000000000005</v>
      </c>
    </row>
    <row r="9" spans="1:8" x14ac:dyDescent="0.25">
      <c r="A9" s="40" t="s">
        <v>4</v>
      </c>
      <c r="B9" s="24">
        <v>6397</v>
      </c>
      <c r="C9" s="24">
        <v>6398.8</v>
      </c>
      <c r="D9" s="24">
        <f t="shared" si="0"/>
        <v>100.02813818977646</v>
      </c>
      <c r="E9" s="24">
        <v>827</v>
      </c>
      <c r="F9" s="24">
        <v>5785.4</v>
      </c>
      <c r="G9" s="38">
        <f t="shared" si="1"/>
        <v>110.60255124969754</v>
      </c>
      <c r="H9" s="38">
        <f t="shared" si="2"/>
        <v>613.40000000000055</v>
      </c>
    </row>
    <row r="10" spans="1:8" x14ac:dyDescent="0.25">
      <c r="A10" s="40" t="s">
        <v>76</v>
      </c>
      <c r="B10" s="24">
        <v>427.7</v>
      </c>
      <c r="C10" s="24">
        <v>432.9</v>
      </c>
      <c r="D10" s="24">
        <f t="shared" si="0"/>
        <v>101.21580547112461</v>
      </c>
      <c r="E10" s="24">
        <v>58.9</v>
      </c>
      <c r="F10" s="24">
        <v>400.6</v>
      </c>
      <c r="G10" s="38">
        <f t="shared" si="1"/>
        <v>108.06290564153768</v>
      </c>
      <c r="H10" s="38">
        <f t="shared" si="2"/>
        <v>32.299999999999955</v>
      </c>
    </row>
    <row r="11" spans="1:8" ht="12.75" hidden="1" customHeight="1" x14ac:dyDescent="0.25">
      <c r="A11" s="40" t="s">
        <v>80</v>
      </c>
      <c r="B11" s="24"/>
      <c r="C11" s="24"/>
      <c r="D11" s="24" t="e">
        <f t="shared" si="0"/>
        <v>#DIV/0!</v>
      </c>
      <c r="E11" s="24">
        <f>C11</f>
        <v>0</v>
      </c>
      <c r="F11" s="24"/>
      <c r="G11" s="38" t="e">
        <f t="shared" si="1"/>
        <v>#DIV/0!</v>
      </c>
      <c r="H11" s="38">
        <f t="shared" si="2"/>
        <v>0</v>
      </c>
    </row>
    <row r="12" spans="1:8" hidden="1" x14ac:dyDescent="0.25">
      <c r="A12" s="40" t="s">
        <v>5</v>
      </c>
      <c r="B12" s="24"/>
      <c r="C12" s="24"/>
      <c r="D12" s="24" t="e">
        <f t="shared" si="0"/>
        <v>#DIV/0!</v>
      </c>
      <c r="E12" s="24">
        <f>C12</f>
        <v>0</v>
      </c>
      <c r="F12" s="24"/>
      <c r="G12" s="38" t="e">
        <f t="shared" si="1"/>
        <v>#DIV/0!</v>
      </c>
      <c r="H12" s="38">
        <f t="shared" si="2"/>
        <v>0</v>
      </c>
    </row>
    <row r="13" spans="1:8" hidden="1" x14ac:dyDescent="0.25">
      <c r="A13" s="40" t="s">
        <v>72</v>
      </c>
      <c r="B13" s="24"/>
      <c r="C13" s="24"/>
      <c r="D13" s="24" t="e">
        <f t="shared" si="0"/>
        <v>#DIV/0!</v>
      </c>
      <c r="E13" s="24">
        <f>C13</f>
        <v>0</v>
      </c>
      <c r="F13" s="24"/>
      <c r="G13" s="38" t="e">
        <f t="shared" si="1"/>
        <v>#DIV/0!</v>
      </c>
      <c r="H13" s="38">
        <f t="shared" si="2"/>
        <v>0</v>
      </c>
    </row>
    <row r="14" spans="1:8" hidden="1" x14ac:dyDescent="0.25">
      <c r="A14" s="40" t="s">
        <v>6</v>
      </c>
      <c r="B14" s="24"/>
      <c r="C14" s="24"/>
      <c r="D14" s="24" t="e">
        <f t="shared" si="0"/>
        <v>#DIV/0!</v>
      </c>
      <c r="E14" s="24">
        <f>C14</f>
        <v>0</v>
      </c>
      <c r="F14" s="24"/>
      <c r="G14" s="38" t="e">
        <f t="shared" ref="G14:G27" si="3">C14/F14*100</f>
        <v>#DIV/0!</v>
      </c>
      <c r="H14" s="38">
        <f t="shared" ref="H14:H27" si="4">C14-F14</f>
        <v>0</v>
      </c>
    </row>
    <row r="15" spans="1:8" x14ac:dyDescent="0.25">
      <c r="A15" s="40" t="s">
        <v>7</v>
      </c>
      <c r="B15" s="24">
        <v>19</v>
      </c>
      <c r="C15" s="24">
        <v>-30.7</v>
      </c>
      <c r="D15" s="24">
        <f t="shared" si="0"/>
        <v>-161.57894736842104</v>
      </c>
      <c r="E15" s="24">
        <v>4.7</v>
      </c>
      <c r="F15" s="24">
        <v>51.7</v>
      </c>
      <c r="G15" s="38">
        <f t="shared" si="3"/>
        <v>-59.381044487427459</v>
      </c>
      <c r="H15" s="38">
        <f t="shared" si="4"/>
        <v>-82.4</v>
      </c>
    </row>
    <row r="16" spans="1:8" x14ac:dyDescent="0.25">
      <c r="A16" s="40" t="s">
        <v>8</v>
      </c>
      <c r="B16" s="24">
        <v>2900</v>
      </c>
      <c r="C16" s="24">
        <v>3645.4</v>
      </c>
      <c r="D16" s="24">
        <f t="shared" si="0"/>
        <v>125.70344827586206</v>
      </c>
      <c r="E16" s="24">
        <v>147.6</v>
      </c>
      <c r="F16" s="24">
        <v>1411.6</v>
      </c>
      <c r="G16" s="38">
        <f t="shared" si="3"/>
        <v>258.24596202890342</v>
      </c>
      <c r="H16" s="38">
        <f t="shared" si="4"/>
        <v>2233.8000000000002</v>
      </c>
    </row>
    <row r="17" spans="1:8" x14ac:dyDescent="0.25">
      <c r="A17" s="41" t="s">
        <v>9</v>
      </c>
      <c r="B17" s="24">
        <v>3.2</v>
      </c>
      <c r="C17" s="24">
        <v>3.5</v>
      </c>
      <c r="D17" s="24">
        <f t="shared" si="0"/>
        <v>109.375</v>
      </c>
      <c r="E17" s="24">
        <v>0.4</v>
      </c>
      <c r="F17" s="24">
        <v>4.2</v>
      </c>
      <c r="G17" s="38">
        <f t="shared" si="3"/>
        <v>83.333333333333329</v>
      </c>
      <c r="H17" s="38">
        <f t="shared" si="4"/>
        <v>-0.70000000000000018</v>
      </c>
    </row>
    <row r="18" spans="1:8" ht="39.6" hidden="1" x14ac:dyDescent="0.25">
      <c r="A18" s="42" t="s">
        <v>14</v>
      </c>
      <c r="B18" s="24">
        <v>0</v>
      </c>
      <c r="C18" s="24">
        <v>0</v>
      </c>
      <c r="D18" s="24" t="e">
        <f t="shared" si="0"/>
        <v>#DIV/0!</v>
      </c>
      <c r="E18" s="24">
        <v>0</v>
      </c>
      <c r="F18" s="24">
        <v>0</v>
      </c>
      <c r="G18" s="38" t="e">
        <f t="shared" si="3"/>
        <v>#DIV/0!</v>
      </c>
      <c r="H18" s="38">
        <f t="shared" si="4"/>
        <v>0</v>
      </c>
    </row>
    <row r="19" spans="1:8" x14ac:dyDescent="0.25">
      <c r="A19" s="43" t="s">
        <v>53</v>
      </c>
      <c r="B19" s="24">
        <f t="shared" ref="B19:G19" si="5">B20+B21+B22+B23+B24+B25</f>
        <v>802</v>
      </c>
      <c r="C19" s="24">
        <f t="shared" si="5"/>
        <v>1278.9000000000001</v>
      </c>
      <c r="D19" s="24" t="e">
        <f t="shared" si="5"/>
        <v>#DIV/0!</v>
      </c>
      <c r="E19" s="24">
        <f t="shared" si="5"/>
        <v>67.400000000000006</v>
      </c>
      <c r="F19" s="24">
        <f>F20+F21+F22+F23+F24+F25</f>
        <v>1050.3</v>
      </c>
      <c r="G19" s="24" t="e">
        <f t="shared" si="5"/>
        <v>#DIV/0!</v>
      </c>
      <c r="H19" s="38">
        <f t="shared" si="4"/>
        <v>228.60000000000014</v>
      </c>
    </row>
    <row r="20" spans="1:8" ht="26.4" hidden="1" x14ac:dyDescent="0.25">
      <c r="A20" s="40" t="s">
        <v>10</v>
      </c>
      <c r="B20" s="24">
        <v>0</v>
      </c>
      <c r="C20" s="24">
        <v>0</v>
      </c>
      <c r="D20" s="24" t="e">
        <f t="shared" ref="D20:D25" si="6">C20/B20*100</f>
        <v>#DIV/0!</v>
      </c>
      <c r="E20" s="24">
        <v>0</v>
      </c>
      <c r="F20" s="24">
        <v>0</v>
      </c>
      <c r="G20" s="38" t="e">
        <f t="shared" si="3"/>
        <v>#DIV/0!</v>
      </c>
      <c r="H20" s="38">
        <f t="shared" si="4"/>
        <v>0</v>
      </c>
    </row>
    <row r="21" spans="1:8" ht="26.4" x14ac:dyDescent="0.25">
      <c r="A21" s="3" t="s">
        <v>75</v>
      </c>
      <c r="B21" s="24">
        <v>792</v>
      </c>
      <c r="C21" s="24">
        <v>794.7</v>
      </c>
      <c r="D21" s="24">
        <f t="shared" si="6"/>
        <v>100.34090909090909</v>
      </c>
      <c r="E21" s="24">
        <v>67.400000000000006</v>
      </c>
      <c r="F21" s="24">
        <v>615.6</v>
      </c>
      <c r="G21" s="38">
        <f t="shared" si="3"/>
        <v>129.09356725146199</v>
      </c>
      <c r="H21" s="38">
        <f t="shared" si="4"/>
        <v>179.10000000000002</v>
      </c>
    </row>
    <row r="22" spans="1:8" x14ac:dyDescent="0.25">
      <c r="A22" s="40" t="s">
        <v>11</v>
      </c>
      <c r="B22" s="24">
        <v>10</v>
      </c>
      <c r="C22" s="24">
        <v>484.2</v>
      </c>
      <c r="D22" s="24">
        <f t="shared" si="6"/>
        <v>4842</v>
      </c>
      <c r="E22" s="24">
        <v>0</v>
      </c>
      <c r="F22" s="24">
        <v>431.1</v>
      </c>
      <c r="G22" s="38">
        <f t="shared" si="3"/>
        <v>112.31732776617953</v>
      </c>
      <c r="H22" s="38">
        <f t="shared" si="4"/>
        <v>53.099999999999966</v>
      </c>
    </row>
    <row r="23" spans="1:8" ht="7.5" hidden="1" customHeight="1" x14ac:dyDescent="0.25">
      <c r="A23" s="40" t="s">
        <v>12</v>
      </c>
      <c r="B23" s="24"/>
      <c r="C23" s="24"/>
      <c r="D23" s="24" t="e">
        <f t="shared" si="6"/>
        <v>#DIV/0!</v>
      </c>
      <c r="E23" s="24">
        <f>C23</f>
        <v>0</v>
      </c>
      <c r="F23" s="24"/>
      <c r="G23" s="38" t="e">
        <f t="shared" si="3"/>
        <v>#DIV/0!</v>
      </c>
      <c r="H23" s="38">
        <f t="shared" si="4"/>
        <v>0</v>
      </c>
    </row>
    <row r="24" spans="1:8" x14ac:dyDescent="0.25">
      <c r="A24" s="40" t="s">
        <v>13</v>
      </c>
      <c r="B24" s="24">
        <v>0</v>
      </c>
      <c r="C24" s="24">
        <v>0</v>
      </c>
      <c r="D24" s="24" t="e">
        <f t="shared" si="6"/>
        <v>#DIV/0!</v>
      </c>
      <c r="E24" s="24">
        <v>0</v>
      </c>
      <c r="F24" s="24">
        <v>1</v>
      </c>
      <c r="G24" s="38">
        <f t="shared" si="3"/>
        <v>0</v>
      </c>
      <c r="H24" s="38">
        <f t="shared" si="4"/>
        <v>-1</v>
      </c>
    </row>
    <row r="25" spans="1:8" ht="26.4" x14ac:dyDescent="0.25">
      <c r="A25" s="42" t="s">
        <v>41</v>
      </c>
      <c r="B25" s="24">
        <v>0</v>
      </c>
      <c r="C25" s="24">
        <v>0</v>
      </c>
      <c r="D25" s="24" t="e">
        <f t="shared" si="6"/>
        <v>#DIV/0!</v>
      </c>
      <c r="E25" s="24">
        <f>C25</f>
        <v>0</v>
      </c>
      <c r="F25" s="24">
        <v>2.6</v>
      </c>
      <c r="G25" s="38">
        <f t="shared" si="3"/>
        <v>0</v>
      </c>
      <c r="H25" s="38">
        <f t="shared" si="4"/>
        <v>-2.6</v>
      </c>
    </row>
    <row r="26" spans="1:8" x14ac:dyDescent="0.25">
      <c r="A26" s="43" t="s">
        <v>15</v>
      </c>
      <c r="B26" s="24">
        <f>B8+B19</f>
        <v>10548.900000000001</v>
      </c>
      <c r="C26" s="24">
        <f>C8+C19</f>
        <v>11728.8</v>
      </c>
      <c r="D26" s="24">
        <f>C26/B26*100</f>
        <v>111.18505246992576</v>
      </c>
      <c r="E26" s="24">
        <f>E8+E19</f>
        <v>1106.0000000000002</v>
      </c>
      <c r="F26" s="24">
        <f>F8+F19</f>
        <v>8703.7999999999993</v>
      </c>
      <c r="G26" s="38">
        <f t="shared" si="3"/>
        <v>134.75493462625522</v>
      </c>
      <c r="H26" s="38">
        <f t="shared" si="4"/>
        <v>3025</v>
      </c>
    </row>
    <row r="27" spans="1:8" ht="26.4" x14ac:dyDescent="0.25">
      <c r="A27" s="41" t="s">
        <v>36</v>
      </c>
      <c r="B27" s="24"/>
      <c r="C27" s="24"/>
      <c r="D27" s="24"/>
      <c r="E27" s="24"/>
      <c r="F27" s="24">
        <v>41.1</v>
      </c>
      <c r="G27" s="38">
        <f t="shared" si="3"/>
        <v>0</v>
      </c>
      <c r="H27" s="38">
        <f t="shared" si="4"/>
        <v>-41.1</v>
      </c>
    </row>
    <row r="28" spans="1:8" x14ac:dyDescent="0.25">
      <c r="A28" s="43" t="s">
        <v>16</v>
      </c>
      <c r="B28" s="24">
        <f>B26+B27</f>
        <v>10548.900000000001</v>
      </c>
      <c r="C28" s="24">
        <f>C26+C27</f>
        <v>11728.8</v>
      </c>
      <c r="D28" s="24">
        <f>C28/B28*100</f>
        <v>111.18505246992576</v>
      </c>
      <c r="E28" s="24">
        <f>E26+E27</f>
        <v>1106.0000000000002</v>
      </c>
      <c r="F28" s="24">
        <f>F26+F27</f>
        <v>8744.9</v>
      </c>
      <c r="G28" s="38">
        <f>C28/F28*100</f>
        <v>134.12160230534369</v>
      </c>
      <c r="H28" s="38">
        <f t="shared" ref="H28:H34" si="7">C28-F28</f>
        <v>2983.8999999999996</v>
      </c>
    </row>
    <row r="29" spans="1:8" x14ac:dyDescent="0.25">
      <c r="A29" s="40" t="s">
        <v>17</v>
      </c>
      <c r="B29" s="24">
        <v>157.80000000000001</v>
      </c>
      <c r="C29" s="24">
        <v>157.80000000000001</v>
      </c>
      <c r="D29" s="24">
        <f>C29/B29*100</f>
        <v>100</v>
      </c>
      <c r="E29" s="24">
        <v>25.4</v>
      </c>
      <c r="F29" s="24">
        <v>157.5</v>
      </c>
      <c r="G29" s="38">
        <f>C29/F29*100</f>
        <v>100.1904761904762</v>
      </c>
      <c r="H29" s="38">
        <f t="shared" si="7"/>
        <v>0.30000000000001137</v>
      </c>
    </row>
    <row r="30" spans="1:8" ht="26.4" x14ac:dyDescent="0.25">
      <c r="A30" s="40" t="s">
        <v>18</v>
      </c>
      <c r="B30" s="24">
        <v>1396.6</v>
      </c>
      <c r="C30" s="24">
        <v>1396.6</v>
      </c>
      <c r="D30" s="24">
        <f>C30/B30*100</f>
        <v>100</v>
      </c>
      <c r="E30" s="24">
        <v>106.7</v>
      </c>
      <c r="F30" s="24">
        <v>758.6</v>
      </c>
      <c r="G30" s="38">
        <f>C30/F30*100</f>
        <v>184.10229369891903</v>
      </c>
      <c r="H30" s="38">
        <f t="shared" si="7"/>
        <v>637.99999999999989</v>
      </c>
    </row>
    <row r="31" spans="1:8" x14ac:dyDescent="0.25">
      <c r="A31" s="40" t="s">
        <v>40</v>
      </c>
      <c r="B31" s="24">
        <v>0</v>
      </c>
      <c r="C31" s="24">
        <v>0</v>
      </c>
      <c r="D31" s="24" t="e">
        <f>C31/B31*100</f>
        <v>#DIV/0!</v>
      </c>
      <c r="E31" s="24">
        <f>C31</f>
        <v>0</v>
      </c>
      <c r="F31" s="24">
        <v>0</v>
      </c>
      <c r="G31" s="38"/>
      <c r="H31" s="38">
        <f t="shared" si="7"/>
        <v>0</v>
      </c>
    </row>
    <row r="32" spans="1:8" x14ac:dyDescent="0.25">
      <c r="A32" s="40"/>
      <c r="B32" s="24"/>
      <c r="C32" s="24"/>
      <c r="D32" s="24"/>
      <c r="E32" s="24"/>
      <c r="F32" s="24"/>
      <c r="G32" s="38"/>
      <c r="H32" s="38">
        <f t="shared" si="7"/>
        <v>0</v>
      </c>
    </row>
    <row r="33" spans="1:8" x14ac:dyDescent="0.25">
      <c r="A33" s="40" t="s">
        <v>64</v>
      </c>
      <c r="B33" s="24">
        <v>4462.3</v>
      </c>
      <c r="C33" s="24">
        <v>4462.3</v>
      </c>
      <c r="D33" s="24">
        <f>C33/B33*100</f>
        <v>100</v>
      </c>
      <c r="E33" s="24">
        <v>3975.4</v>
      </c>
      <c r="F33" s="24">
        <v>2502.1</v>
      </c>
      <c r="G33" s="38"/>
      <c r="H33" s="38">
        <f t="shared" si="7"/>
        <v>1960.2000000000003</v>
      </c>
    </row>
    <row r="34" spans="1:8" x14ac:dyDescent="0.25">
      <c r="A34" s="40" t="s">
        <v>35</v>
      </c>
      <c r="B34" s="24">
        <f>B29+B30+B31+B33</f>
        <v>6016.7</v>
      </c>
      <c r="C34" s="24">
        <f>SUM(C29:C33)</f>
        <v>6016.7</v>
      </c>
      <c r="D34" s="24">
        <f>C34/B34*100</f>
        <v>100</v>
      </c>
      <c r="E34" s="24">
        <f>SUM(E29:E33)</f>
        <v>4107.5</v>
      </c>
      <c r="F34" s="24">
        <f>SUM(F29:F33)</f>
        <v>3418.2</v>
      </c>
      <c r="G34" s="38">
        <f>C34/F34*100</f>
        <v>176.01954244924229</v>
      </c>
      <c r="H34" s="38">
        <f t="shared" si="7"/>
        <v>2598.5</v>
      </c>
    </row>
    <row r="35" spans="1:8" x14ac:dyDescent="0.25">
      <c r="A35" s="40" t="s">
        <v>68</v>
      </c>
      <c r="B35" s="24">
        <v>0</v>
      </c>
      <c r="C35" s="24">
        <v>0</v>
      </c>
      <c r="D35" s="24" t="e">
        <f>C35/B35*100</f>
        <v>#DIV/0!</v>
      </c>
      <c r="E35" s="24">
        <v>0</v>
      </c>
      <c r="F35" s="24">
        <v>0</v>
      </c>
      <c r="G35" s="38"/>
      <c r="H35" s="38"/>
    </row>
    <row r="36" spans="1:8" hidden="1" x14ac:dyDescent="0.25">
      <c r="A36" s="40"/>
      <c r="B36" s="24"/>
      <c r="C36" s="24"/>
      <c r="D36" s="24"/>
      <c r="E36" s="24"/>
      <c r="F36" s="24"/>
      <c r="G36" s="38"/>
      <c r="H36" s="38"/>
    </row>
    <row r="37" spans="1:8" hidden="1" x14ac:dyDescent="0.25">
      <c r="A37" s="40"/>
      <c r="B37" s="24"/>
      <c r="C37" s="24"/>
      <c r="D37" s="24"/>
      <c r="E37" s="24"/>
      <c r="F37" s="24"/>
      <c r="G37" s="38"/>
      <c r="H37" s="38"/>
    </row>
    <row r="38" spans="1:8" x14ac:dyDescent="0.25">
      <c r="A38" s="43" t="s">
        <v>23</v>
      </c>
      <c r="B38" s="24">
        <f>B28+B34</f>
        <v>16565.600000000002</v>
      </c>
      <c r="C38" s="24">
        <f>C28+C34+C35</f>
        <v>17745.5</v>
      </c>
      <c r="D38" s="24">
        <f>C38/B38*100</f>
        <v>107.1225913942145</v>
      </c>
      <c r="E38" s="24">
        <f>E28+E34+E35</f>
        <v>5213.5</v>
      </c>
      <c r="F38" s="24">
        <f>F28+F34+F35</f>
        <v>12163.099999999999</v>
      </c>
      <c r="G38" s="38">
        <f>C38/F38*100</f>
        <v>145.89619422680076</v>
      </c>
      <c r="H38" s="38">
        <f>C38-F38</f>
        <v>5582.4000000000015</v>
      </c>
    </row>
    <row r="39" spans="1:8" x14ac:dyDescent="0.25">
      <c r="A39" s="44" t="s">
        <v>24</v>
      </c>
      <c r="B39" s="24"/>
      <c r="C39" s="24"/>
      <c r="D39" s="24"/>
      <c r="E39" s="24"/>
      <c r="F39" s="24"/>
      <c r="G39" s="38"/>
      <c r="H39" s="38"/>
    </row>
    <row r="40" spans="1:8" x14ac:dyDescent="0.25">
      <c r="A40" s="45" t="s">
        <v>51</v>
      </c>
      <c r="B40" s="24">
        <v>4083.9</v>
      </c>
      <c r="C40" s="24">
        <v>4079.5</v>
      </c>
      <c r="D40" s="24">
        <f t="shared" ref="D40:D53" si="8">C40/B40*100</f>
        <v>99.892259849653513</v>
      </c>
      <c r="E40" s="24">
        <v>680.8</v>
      </c>
      <c r="F40" s="24">
        <v>3292.3</v>
      </c>
      <c r="G40" s="38">
        <f>C40/F40*100</f>
        <v>123.91033623910334</v>
      </c>
      <c r="H40" s="38">
        <f>C40-F40</f>
        <v>787.19999999999982</v>
      </c>
    </row>
    <row r="41" spans="1:8" x14ac:dyDescent="0.25">
      <c r="A41" s="46" t="s">
        <v>25</v>
      </c>
      <c r="B41" s="24">
        <v>157.80000000000001</v>
      </c>
      <c r="C41" s="24">
        <v>157.80000000000001</v>
      </c>
      <c r="D41" s="24">
        <f t="shared" si="8"/>
        <v>100</v>
      </c>
      <c r="E41" s="24">
        <v>25.4</v>
      </c>
      <c r="F41" s="24">
        <v>157.5</v>
      </c>
      <c r="G41" s="38">
        <f>C41/F41*100</f>
        <v>100.1904761904762</v>
      </c>
      <c r="H41" s="38">
        <f>C41-F41</f>
        <v>0.30000000000001137</v>
      </c>
    </row>
    <row r="42" spans="1:8" ht="26.4" x14ac:dyDescent="0.25">
      <c r="A42" s="46" t="s">
        <v>26</v>
      </c>
      <c r="B42" s="24">
        <v>0</v>
      </c>
      <c r="C42" s="24">
        <v>0</v>
      </c>
      <c r="D42" s="24" t="e">
        <f t="shared" si="8"/>
        <v>#DIV/0!</v>
      </c>
      <c r="E42" s="24">
        <v>0</v>
      </c>
      <c r="F42" s="24">
        <v>0</v>
      </c>
      <c r="G42" s="38" t="e">
        <f>C42/F42*100</f>
        <v>#DIV/0!</v>
      </c>
      <c r="H42" s="38">
        <f>C42-F42</f>
        <v>0</v>
      </c>
    </row>
    <row r="43" spans="1:8" x14ac:dyDescent="0.25">
      <c r="A43" s="46" t="s">
        <v>27</v>
      </c>
      <c r="B43" s="24">
        <v>5342</v>
      </c>
      <c r="C43" s="24">
        <v>5324.9</v>
      </c>
      <c r="D43" s="24">
        <f t="shared" si="8"/>
        <v>99.679895170348175</v>
      </c>
      <c r="E43" s="24">
        <v>4480.8999999999996</v>
      </c>
      <c r="F43" s="24">
        <v>3338.5</v>
      </c>
      <c r="G43" s="38">
        <f t="shared" ref="G43:G52" si="9">C43/F43*100</f>
        <v>159.49977534821028</v>
      </c>
      <c r="H43" s="38">
        <f>C43-F43</f>
        <v>1986.3999999999996</v>
      </c>
    </row>
    <row r="44" spans="1:8" x14ac:dyDescent="0.25">
      <c r="A44" s="46" t="s">
        <v>28</v>
      </c>
      <c r="B44" s="24">
        <v>2305.4</v>
      </c>
      <c r="C44" s="24">
        <v>2274</v>
      </c>
      <c r="D44" s="24">
        <f t="shared" si="8"/>
        <v>98.637980393857887</v>
      </c>
      <c r="E44" s="24">
        <v>28.9</v>
      </c>
      <c r="F44" s="24">
        <v>2352.6999999999998</v>
      </c>
      <c r="G44" s="38">
        <f t="shared" si="9"/>
        <v>96.654907127980621</v>
      </c>
      <c r="H44" s="38">
        <f>C44-F44</f>
        <v>-78.699999999999818</v>
      </c>
    </row>
    <row r="45" spans="1:8" hidden="1" x14ac:dyDescent="0.25">
      <c r="A45" s="46" t="s">
        <v>29</v>
      </c>
      <c r="B45" s="24"/>
      <c r="C45" s="24"/>
      <c r="D45" s="24" t="e">
        <f t="shared" si="8"/>
        <v>#DIV/0!</v>
      </c>
      <c r="E45" s="24">
        <f t="shared" ref="E45:E50" si="10">C45</f>
        <v>0</v>
      </c>
      <c r="F45" s="24"/>
      <c r="G45" s="38" t="e">
        <f t="shared" si="9"/>
        <v>#DIV/0!</v>
      </c>
      <c r="H45" s="38"/>
    </row>
    <row r="46" spans="1:8" hidden="1" x14ac:dyDescent="0.25">
      <c r="A46" s="46" t="s">
        <v>30</v>
      </c>
      <c r="B46" s="24"/>
      <c r="C46" s="24"/>
      <c r="D46" s="24" t="e">
        <f t="shared" si="8"/>
        <v>#DIV/0!</v>
      </c>
      <c r="E46" s="24">
        <f t="shared" si="10"/>
        <v>0</v>
      </c>
      <c r="F46" s="24"/>
      <c r="G46" s="38" t="e">
        <f t="shared" si="9"/>
        <v>#DIV/0!</v>
      </c>
      <c r="H46" s="38"/>
    </row>
    <row r="47" spans="1:8" x14ac:dyDescent="0.25">
      <c r="A47" s="46" t="s">
        <v>31</v>
      </c>
      <c r="B47" s="24">
        <v>7311</v>
      </c>
      <c r="C47" s="24">
        <v>7311</v>
      </c>
      <c r="D47" s="24">
        <f t="shared" si="8"/>
        <v>100</v>
      </c>
      <c r="E47" s="24">
        <v>102.2</v>
      </c>
      <c r="F47" s="24">
        <v>3892.8</v>
      </c>
      <c r="G47" s="38">
        <f t="shared" si="9"/>
        <v>187.808261405672</v>
      </c>
      <c r="H47" s="38">
        <f>C47-F47</f>
        <v>3418.2</v>
      </c>
    </row>
    <row r="48" spans="1:8" hidden="1" x14ac:dyDescent="0.25">
      <c r="A48" s="46" t="s">
        <v>66</v>
      </c>
      <c r="B48" s="24"/>
      <c r="C48" s="24"/>
      <c r="D48" s="24" t="e">
        <f t="shared" si="8"/>
        <v>#DIV/0!</v>
      </c>
      <c r="E48" s="24">
        <f t="shared" si="10"/>
        <v>0</v>
      </c>
      <c r="F48" s="24"/>
      <c r="G48" s="38" t="e">
        <f t="shared" si="9"/>
        <v>#DIV/0!</v>
      </c>
      <c r="H48" s="38"/>
    </row>
    <row r="49" spans="1:8" x14ac:dyDescent="0.25">
      <c r="A49" s="46" t="s">
        <v>32</v>
      </c>
      <c r="B49" s="24">
        <v>80.7</v>
      </c>
      <c r="C49" s="24">
        <v>80.7</v>
      </c>
      <c r="D49" s="24">
        <f t="shared" si="8"/>
        <v>100</v>
      </c>
      <c r="E49" s="24">
        <v>8.8000000000000007</v>
      </c>
      <c r="F49" s="24">
        <v>125.2</v>
      </c>
      <c r="G49" s="38">
        <f t="shared" si="9"/>
        <v>64.456869009584665</v>
      </c>
      <c r="H49" s="38">
        <f>C49-F49</f>
        <v>-44.5</v>
      </c>
    </row>
    <row r="50" spans="1:8" ht="13.5" hidden="1" customHeight="1" x14ac:dyDescent="0.25">
      <c r="A50" s="46" t="s">
        <v>65</v>
      </c>
      <c r="B50" s="24">
        <v>0</v>
      </c>
      <c r="C50" s="24">
        <v>0</v>
      </c>
      <c r="D50" s="24" t="e">
        <f t="shared" si="8"/>
        <v>#DIV/0!</v>
      </c>
      <c r="E50" s="24">
        <f t="shared" si="10"/>
        <v>0</v>
      </c>
      <c r="F50" s="24">
        <v>0</v>
      </c>
      <c r="G50" s="38" t="e">
        <f t="shared" si="9"/>
        <v>#DIV/0!</v>
      </c>
      <c r="H50" s="38">
        <f>C50-F50</f>
        <v>0</v>
      </c>
    </row>
    <row r="51" spans="1:8" ht="12.75" hidden="1" customHeight="1" x14ac:dyDescent="0.25">
      <c r="A51" s="46" t="s">
        <v>67</v>
      </c>
      <c r="B51" s="24">
        <v>0</v>
      </c>
      <c r="C51" s="24">
        <v>0</v>
      </c>
      <c r="D51" s="24" t="e">
        <f t="shared" si="8"/>
        <v>#DIV/0!</v>
      </c>
      <c r="E51" s="24">
        <v>0</v>
      </c>
      <c r="F51" s="24">
        <v>0</v>
      </c>
      <c r="G51" s="38" t="e">
        <f t="shared" si="9"/>
        <v>#DIV/0!</v>
      </c>
      <c r="H51" s="38"/>
    </row>
    <row r="52" spans="1:8" ht="10.5" hidden="1" customHeight="1" x14ac:dyDescent="0.25">
      <c r="A52" s="46" t="s">
        <v>56</v>
      </c>
      <c r="B52" s="24">
        <v>0</v>
      </c>
      <c r="C52" s="24">
        <v>0</v>
      </c>
      <c r="D52" s="24" t="e">
        <f t="shared" si="8"/>
        <v>#DIV/0!</v>
      </c>
      <c r="E52" s="24">
        <v>0</v>
      </c>
      <c r="F52" s="24">
        <v>0</v>
      </c>
      <c r="G52" s="38" t="e">
        <f t="shared" si="9"/>
        <v>#DIV/0!</v>
      </c>
      <c r="H52" s="38">
        <f>C52-F52</f>
        <v>0</v>
      </c>
    </row>
    <row r="53" spans="1:8" x14ac:dyDescent="0.25">
      <c r="A53" s="47" t="s">
        <v>33</v>
      </c>
      <c r="B53" s="24">
        <f>B40+B41+B42+B43+B44+B45+B46+B47++B48+B49+B50+B51+B52</f>
        <v>19280.8</v>
      </c>
      <c r="C53" s="24">
        <f>C40+C41+C42+C43+C44+C45+C46+C47++C48+C49+C50+C51+C52</f>
        <v>19227.900000000001</v>
      </c>
      <c r="D53" s="24">
        <f t="shared" si="8"/>
        <v>99.725633791129013</v>
      </c>
      <c r="E53" s="24">
        <f>E40+E41+E42+E43+E44+E45+E46+E47++E48+E49+E50+E51+E52</f>
        <v>5326.9999999999991</v>
      </c>
      <c r="F53" s="24">
        <f>F40+F41+F42+F43+F44+F45+F46+F47++F48+F49+F50+F51+F52</f>
        <v>13159</v>
      </c>
      <c r="G53" s="38">
        <f>C53/F53*100</f>
        <v>146.11976593966108</v>
      </c>
      <c r="H53" s="38">
        <f>C53-F53</f>
        <v>6068.9000000000015</v>
      </c>
    </row>
    <row r="54" spans="1:8" x14ac:dyDescent="0.25">
      <c r="A54" s="46"/>
      <c r="G54" s="59"/>
    </row>
    <row r="55" spans="1:8" x14ac:dyDescent="0.25">
      <c r="A55" s="54" t="s">
        <v>105</v>
      </c>
      <c r="B55" s="37">
        <v>4783.3999999999996</v>
      </c>
    </row>
    <row r="56" spans="1:8" x14ac:dyDescent="0.25">
      <c r="A56" s="54" t="s">
        <v>60</v>
      </c>
      <c r="B56" s="37">
        <f>C38</f>
        <v>17745.5</v>
      </c>
    </row>
    <row r="57" spans="1:8" x14ac:dyDescent="0.25">
      <c r="A57" s="54" t="s">
        <v>61</v>
      </c>
      <c r="B57" s="37">
        <f>B55+B56</f>
        <v>22528.9</v>
      </c>
    </row>
    <row r="58" spans="1:8" x14ac:dyDescent="0.25">
      <c r="A58" s="43" t="s">
        <v>62</v>
      </c>
      <c r="B58" s="37">
        <f>C53</f>
        <v>19227.900000000001</v>
      </c>
    </row>
    <row r="59" spans="1:8" x14ac:dyDescent="0.25">
      <c r="A59" s="43" t="s">
        <v>113</v>
      </c>
      <c r="B59" s="37">
        <f>B57-B58</f>
        <v>3301</v>
      </c>
    </row>
  </sheetData>
  <mergeCells count="9">
    <mergeCell ref="H5:H6"/>
    <mergeCell ref="G5:G6"/>
    <mergeCell ref="A2:F2"/>
    <mergeCell ref="B5:B6"/>
    <mergeCell ref="F5:F6"/>
    <mergeCell ref="E5:E6"/>
    <mergeCell ref="C5:D5"/>
    <mergeCell ref="A3:F3"/>
    <mergeCell ref="A4:D4"/>
  </mergeCells>
  <phoneticPr fontId="11" type="noConversion"/>
  <pageMargins left="0.15748031496062992" right="0.19685039370078741" top="0.15748031496062992" bottom="0.15748031496062992" header="0.15748031496062992" footer="0.15748031496062992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1"/>
  <sheetViews>
    <sheetView topLeftCell="A43" zoomScale="160" zoomScaleNormal="160" workbookViewId="0">
      <selection activeCell="E53" sqref="E53"/>
    </sheetView>
  </sheetViews>
  <sheetFormatPr defaultRowHeight="13.2" x14ac:dyDescent="0.25"/>
  <cols>
    <col min="1" max="1" width="34.6640625" style="32" customWidth="1"/>
    <col min="2" max="3" width="9.109375" style="32" customWidth="1"/>
    <col min="4" max="4" width="9.88671875" style="32" customWidth="1"/>
    <col min="5" max="5" width="9.109375" style="32" customWidth="1"/>
    <col min="6" max="6" width="9.6640625" style="32" customWidth="1"/>
    <col min="7" max="7" width="9.5546875" style="32" customWidth="1"/>
    <col min="8" max="8" width="9.109375" style="32" customWidth="1"/>
    <col min="9" max="10" width="9.109375" hidden="1" customWidth="1"/>
  </cols>
  <sheetData>
    <row r="1" spans="1:10" x14ac:dyDescent="0.25">
      <c r="A1" s="48" t="s">
        <v>0</v>
      </c>
      <c r="B1" s="49"/>
      <c r="C1" s="49"/>
      <c r="D1" s="49"/>
    </row>
    <row r="2" spans="1:10" ht="36" customHeight="1" x14ac:dyDescent="0.25">
      <c r="A2" s="88" t="s">
        <v>49</v>
      </c>
      <c r="B2" s="88"/>
      <c r="C2" s="88"/>
      <c r="D2" s="88"/>
      <c r="E2" s="88"/>
      <c r="F2" s="88"/>
    </row>
    <row r="3" spans="1:10" ht="12.75" customHeight="1" x14ac:dyDescent="0.25">
      <c r="A3" s="86" t="s">
        <v>108</v>
      </c>
      <c r="B3" s="86"/>
      <c r="C3" s="86"/>
      <c r="D3" s="86"/>
      <c r="E3" s="86"/>
      <c r="F3" s="86"/>
    </row>
    <row r="4" spans="1:10" x14ac:dyDescent="0.25">
      <c r="A4" s="87"/>
      <c r="B4" s="87"/>
      <c r="C4" s="87"/>
      <c r="D4" s="87"/>
    </row>
    <row r="5" spans="1:10" ht="25.5" customHeight="1" x14ac:dyDescent="0.25">
      <c r="A5" s="51"/>
      <c r="B5" s="78" t="s">
        <v>109</v>
      </c>
      <c r="C5" s="83" t="s">
        <v>112</v>
      </c>
      <c r="D5" s="84"/>
      <c r="E5" s="81" t="s">
        <v>110</v>
      </c>
      <c r="F5" s="81" t="s">
        <v>111</v>
      </c>
      <c r="G5" s="78" t="s">
        <v>102</v>
      </c>
      <c r="H5" s="77" t="s">
        <v>103</v>
      </c>
    </row>
    <row r="6" spans="1:10" ht="24.75" customHeight="1" x14ac:dyDescent="0.25">
      <c r="A6" s="52"/>
      <c r="B6" s="85"/>
      <c r="C6" s="4" t="s">
        <v>2</v>
      </c>
      <c r="D6" s="4" t="s">
        <v>3</v>
      </c>
      <c r="E6" s="82"/>
      <c r="F6" s="82"/>
      <c r="G6" s="79"/>
      <c r="H6" s="77"/>
    </row>
    <row r="7" spans="1:10" x14ac:dyDescent="0.25">
      <c r="A7" s="53">
        <v>1</v>
      </c>
      <c r="B7" s="28">
        <v>2</v>
      </c>
      <c r="C7" s="30">
        <v>3</v>
      </c>
      <c r="D7" s="30">
        <v>4</v>
      </c>
      <c r="E7" s="30">
        <v>5</v>
      </c>
      <c r="F7" s="30">
        <v>6</v>
      </c>
      <c r="G7" s="26"/>
    </row>
    <row r="8" spans="1:10" s="25" customFormat="1" x14ac:dyDescent="0.25">
      <c r="A8" s="39" t="s">
        <v>52</v>
      </c>
      <c r="B8" s="24">
        <f>B9+B12+B14+B15+B16+B17+B18+B10+B11</f>
        <v>1437</v>
      </c>
      <c r="C8" s="24">
        <f t="shared" ref="C8:J8" si="0">C9+C12+C14+C15+C16+C17+C18+C10+C11</f>
        <v>1501</v>
      </c>
      <c r="D8" s="24">
        <f t="shared" ref="D8:D16" si="1">C8/B8*100</f>
        <v>104.45372303409881</v>
      </c>
      <c r="E8" s="24">
        <f t="shared" si="0"/>
        <v>132.9</v>
      </c>
      <c r="F8" s="24">
        <f>F9+F12+F14+F15+F16+F17+F18+F10+F11</f>
        <v>1708.5</v>
      </c>
      <c r="G8" s="58">
        <f t="shared" ref="G8:G53" si="2">C8/F8*100</f>
        <v>87.85484342990928</v>
      </c>
      <c r="H8" s="58">
        <f t="shared" ref="H8:H53" si="3">C8-F8</f>
        <v>-207.5</v>
      </c>
      <c r="I8" s="24">
        <f t="shared" si="0"/>
        <v>72.7</v>
      </c>
      <c r="J8" s="24">
        <f t="shared" si="0"/>
        <v>0</v>
      </c>
    </row>
    <row r="9" spans="1:10" x14ac:dyDescent="0.25">
      <c r="A9" s="40" t="s">
        <v>4</v>
      </c>
      <c r="B9" s="24">
        <v>419</v>
      </c>
      <c r="C9" s="24">
        <v>421.9</v>
      </c>
      <c r="D9" s="24">
        <f t="shared" si="1"/>
        <v>100.69212410501194</v>
      </c>
      <c r="E9" s="24">
        <v>77.3</v>
      </c>
      <c r="F9" s="24">
        <v>329.6</v>
      </c>
      <c r="G9" s="38">
        <f t="shared" si="2"/>
        <v>128.003640776699</v>
      </c>
      <c r="H9" s="38">
        <f t="shared" si="3"/>
        <v>92.299999999999955</v>
      </c>
      <c r="I9" s="6">
        <v>61.8</v>
      </c>
    </row>
    <row r="10" spans="1:10" hidden="1" x14ac:dyDescent="0.25">
      <c r="A10" s="40" t="s">
        <v>76</v>
      </c>
      <c r="B10" s="24"/>
      <c r="C10" s="24"/>
      <c r="D10" s="24" t="e">
        <f>C10/B10*100</f>
        <v>#DIV/0!</v>
      </c>
      <c r="E10" s="24"/>
      <c r="F10" s="24"/>
      <c r="G10" s="38" t="e">
        <f t="shared" si="2"/>
        <v>#DIV/0!</v>
      </c>
      <c r="H10" s="38">
        <f t="shared" si="3"/>
        <v>0</v>
      </c>
      <c r="I10" s="6"/>
    </row>
    <row r="11" spans="1:10" ht="12.75" hidden="1" customHeight="1" x14ac:dyDescent="0.25">
      <c r="A11" s="40" t="s">
        <v>80</v>
      </c>
      <c r="B11" s="24"/>
      <c r="C11" s="24"/>
      <c r="D11" s="24" t="e">
        <f>C11/B11*100</f>
        <v>#DIV/0!</v>
      </c>
      <c r="E11" s="24"/>
      <c r="F11" s="24"/>
      <c r="G11" s="38" t="e">
        <f t="shared" si="2"/>
        <v>#DIV/0!</v>
      </c>
      <c r="H11" s="38">
        <f t="shared" si="3"/>
        <v>0</v>
      </c>
      <c r="I11" s="6"/>
    </row>
    <row r="12" spans="1:10" hidden="1" x14ac:dyDescent="0.25">
      <c r="A12" s="40" t="s">
        <v>5</v>
      </c>
      <c r="B12" s="24"/>
      <c r="C12" s="24"/>
      <c r="D12" s="24" t="e">
        <f t="shared" si="1"/>
        <v>#DIV/0!</v>
      </c>
      <c r="E12" s="24"/>
      <c r="F12" s="24"/>
      <c r="G12" s="38" t="e">
        <f t="shared" si="2"/>
        <v>#DIV/0!</v>
      </c>
      <c r="H12" s="38">
        <f t="shared" si="3"/>
        <v>0</v>
      </c>
      <c r="I12" s="6"/>
    </row>
    <row r="13" spans="1:10" hidden="1" x14ac:dyDescent="0.25">
      <c r="A13" s="40" t="s">
        <v>72</v>
      </c>
      <c r="B13" s="24"/>
      <c r="C13" s="24"/>
      <c r="D13" s="24" t="e">
        <f t="shared" si="1"/>
        <v>#DIV/0!</v>
      </c>
      <c r="E13" s="24"/>
      <c r="F13" s="24"/>
      <c r="G13" s="38" t="e">
        <f t="shared" si="2"/>
        <v>#DIV/0!</v>
      </c>
      <c r="H13" s="38">
        <f t="shared" si="3"/>
        <v>0</v>
      </c>
      <c r="I13" s="6"/>
    </row>
    <row r="14" spans="1:10" ht="20.25" customHeight="1" x14ac:dyDescent="0.25">
      <c r="A14" s="40" t="s">
        <v>6</v>
      </c>
      <c r="B14" s="24">
        <v>275</v>
      </c>
      <c r="C14" s="24">
        <v>336.1</v>
      </c>
      <c r="D14" s="24">
        <f t="shared" si="1"/>
        <v>122.21818181818182</v>
      </c>
      <c r="E14" s="24">
        <v>0</v>
      </c>
      <c r="F14" s="24">
        <v>346.4</v>
      </c>
      <c r="G14" s="38">
        <f t="shared" si="2"/>
        <v>97.026558891454982</v>
      </c>
      <c r="H14" s="38">
        <f t="shared" si="3"/>
        <v>-10.299999999999955</v>
      </c>
      <c r="I14" s="6">
        <v>0.5</v>
      </c>
    </row>
    <row r="15" spans="1:10" x14ac:dyDescent="0.25">
      <c r="A15" s="40" t="s">
        <v>7</v>
      </c>
      <c r="B15" s="24">
        <v>120</v>
      </c>
      <c r="C15" s="24">
        <v>120.1</v>
      </c>
      <c r="D15" s="24">
        <f t="shared" si="1"/>
        <v>100.08333333333333</v>
      </c>
      <c r="E15" s="24">
        <v>2.2000000000000002</v>
      </c>
      <c r="F15" s="24">
        <v>22.1</v>
      </c>
      <c r="G15" s="38">
        <f t="shared" si="2"/>
        <v>543.43891402714928</v>
      </c>
      <c r="H15" s="38">
        <f t="shared" si="3"/>
        <v>98</v>
      </c>
      <c r="I15" s="23"/>
    </row>
    <row r="16" spans="1:10" x14ac:dyDescent="0.25">
      <c r="A16" s="40" t="s">
        <v>8</v>
      </c>
      <c r="B16" s="24">
        <v>623</v>
      </c>
      <c r="C16" s="24">
        <v>622.9</v>
      </c>
      <c r="D16" s="24">
        <f t="shared" si="1"/>
        <v>99.983948635634022</v>
      </c>
      <c r="E16" s="24">
        <v>53.4</v>
      </c>
      <c r="F16" s="24">
        <v>1010.4</v>
      </c>
      <c r="G16" s="38">
        <f t="shared" si="2"/>
        <v>61.648851939825811</v>
      </c>
      <c r="H16" s="38">
        <f t="shared" si="3"/>
        <v>-387.5</v>
      </c>
      <c r="I16" s="6">
        <v>7.2</v>
      </c>
    </row>
    <row r="17" spans="1:9" x14ac:dyDescent="0.25">
      <c r="A17" s="41" t="s">
        <v>9</v>
      </c>
      <c r="B17" s="24">
        <v>0</v>
      </c>
      <c r="C17" s="24">
        <v>0</v>
      </c>
      <c r="D17" s="24" t="e">
        <f>C17/B17*100</f>
        <v>#DIV/0!</v>
      </c>
      <c r="E17" s="24">
        <f>C17</f>
        <v>0</v>
      </c>
      <c r="F17" s="24">
        <v>0</v>
      </c>
      <c r="G17" s="38" t="e">
        <f t="shared" si="2"/>
        <v>#DIV/0!</v>
      </c>
      <c r="H17" s="38">
        <f t="shared" si="3"/>
        <v>0</v>
      </c>
      <c r="I17" s="6">
        <v>3.2</v>
      </c>
    </row>
    <row r="18" spans="1:9" ht="39.6" hidden="1" x14ac:dyDescent="0.25">
      <c r="A18" s="42" t="s">
        <v>14</v>
      </c>
      <c r="B18" s="24">
        <v>0</v>
      </c>
      <c r="C18" s="24">
        <v>0</v>
      </c>
      <c r="D18" s="24" t="e">
        <f>C18/B18*100</f>
        <v>#DIV/0!</v>
      </c>
      <c r="E18" s="24">
        <v>0</v>
      </c>
      <c r="F18" s="24">
        <v>0</v>
      </c>
      <c r="G18" s="38" t="e">
        <f t="shared" si="2"/>
        <v>#DIV/0!</v>
      </c>
      <c r="H18" s="38">
        <f t="shared" si="3"/>
        <v>0</v>
      </c>
      <c r="I18" s="6"/>
    </row>
    <row r="19" spans="1:9" x14ac:dyDescent="0.25">
      <c r="A19" s="43" t="s">
        <v>53</v>
      </c>
      <c r="B19" s="24">
        <f>SUM(B20:B25)</f>
        <v>501.20000000000005</v>
      </c>
      <c r="C19" s="24">
        <f>SUM(C20:C25)</f>
        <v>1767.8000000000002</v>
      </c>
      <c r="D19" s="24">
        <f>C19/B19*100</f>
        <v>352.71348762968876</v>
      </c>
      <c r="E19" s="24">
        <f>SUM(E20:E25)</f>
        <v>1053.8</v>
      </c>
      <c r="F19" s="24">
        <f>SUM(F20:F25)</f>
        <v>62.3</v>
      </c>
      <c r="G19" s="38">
        <f t="shared" si="2"/>
        <v>2837.5601926163727</v>
      </c>
      <c r="H19" s="38">
        <f t="shared" si="3"/>
        <v>1705.5000000000002</v>
      </c>
      <c r="I19" s="6">
        <f>SUM(I20:I25)</f>
        <v>67.3</v>
      </c>
    </row>
    <row r="20" spans="1:9" ht="26.4" hidden="1" x14ac:dyDescent="0.25">
      <c r="A20" s="40" t="s">
        <v>10</v>
      </c>
      <c r="B20" s="24">
        <v>0</v>
      </c>
      <c r="C20" s="24">
        <v>0</v>
      </c>
      <c r="D20" s="24" t="e">
        <f>C20/B20*100</f>
        <v>#DIV/0!</v>
      </c>
      <c r="E20" s="24">
        <v>0</v>
      </c>
      <c r="F20" s="24">
        <v>0</v>
      </c>
      <c r="G20" s="38"/>
      <c r="H20" s="38"/>
      <c r="I20" s="6"/>
    </row>
    <row r="21" spans="1:9" ht="26.4" x14ac:dyDescent="0.25">
      <c r="A21" s="3" t="s">
        <v>75</v>
      </c>
      <c r="B21" s="24">
        <v>74.599999999999994</v>
      </c>
      <c r="C21" s="24">
        <v>78.400000000000006</v>
      </c>
      <c r="D21" s="24">
        <f t="shared" ref="D21:D26" si="4">C21/B21*100</f>
        <v>105.09383378016088</v>
      </c>
      <c r="E21" s="24">
        <v>0</v>
      </c>
      <c r="F21" s="24">
        <v>60</v>
      </c>
      <c r="G21" s="38">
        <f t="shared" si="2"/>
        <v>130.66666666666669</v>
      </c>
      <c r="H21" s="38">
        <f t="shared" si="3"/>
        <v>18.400000000000006</v>
      </c>
      <c r="I21" s="6">
        <v>3.1</v>
      </c>
    </row>
    <row r="22" spans="1:9" x14ac:dyDescent="0.25">
      <c r="A22" s="40" t="s">
        <v>11</v>
      </c>
      <c r="B22" s="24">
        <v>0</v>
      </c>
      <c r="C22" s="24">
        <v>1251.2</v>
      </c>
      <c r="D22" s="24" t="e">
        <f t="shared" si="4"/>
        <v>#DIV/0!</v>
      </c>
      <c r="E22" s="24">
        <v>1053.8</v>
      </c>
      <c r="F22" s="24">
        <v>0</v>
      </c>
      <c r="G22" s="38" t="e">
        <f t="shared" si="2"/>
        <v>#DIV/0!</v>
      </c>
      <c r="H22" s="38">
        <f t="shared" si="3"/>
        <v>1251.2</v>
      </c>
      <c r="I22" s="6"/>
    </row>
    <row r="23" spans="1:9" ht="26.4" x14ac:dyDescent="0.25">
      <c r="A23" s="40" t="s">
        <v>12</v>
      </c>
      <c r="B23" s="24">
        <v>0</v>
      </c>
      <c r="C23" s="24">
        <v>11.6</v>
      </c>
      <c r="D23" s="24" t="e">
        <f t="shared" si="4"/>
        <v>#DIV/0!</v>
      </c>
      <c r="E23" s="24">
        <v>0</v>
      </c>
      <c r="F23" s="24">
        <v>2.2999999999999998</v>
      </c>
      <c r="G23" s="38">
        <f t="shared" si="2"/>
        <v>504.34782608695656</v>
      </c>
      <c r="H23" s="38">
        <f t="shared" si="3"/>
        <v>9.3000000000000007</v>
      </c>
      <c r="I23" s="6"/>
    </row>
    <row r="24" spans="1:9" x14ac:dyDescent="0.25">
      <c r="A24" s="40" t="s">
        <v>13</v>
      </c>
      <c r="B24" s="24">
        <v>426.6</v>
      </c>
      <c r="C24" s="24">
        <v>426.6</v>
      </c>
      <c r="D24" s="24">
        <f t="shared" si="4"/>
        <v>100</v>
      </c>
      <c r="E24" s="24">
        <v>0</v>
      </c>
      <c r="F24" s="24">
        <v>0</v>
      </c>
      <c r="G24" s="38" t="e">
        <f t="shared" si="2"/>
        <v>#DIV/0!</v>
      </c>
      <c r="H24" s="38">
        <f t="shared" si="3"/>
        <v>426.6</v>
      </c>
      <c r="I24" s="6">
        <v>64.2</v>
      </c>
    </row>
    <row r="25" spans="1:9" ht="26.4" x14ac:dyDescent="0.25">
      <c r="A25" s="42" t="s">
        <v>41</v>
      </c>
      <c r="B25" s="24">
        <v>0</v>
      </c>
      <c r="C25" s="24">
        <v>0</v>
      </c>
      <c r="D25" s="24" t="e">
        <f t="shared" si="4"/>
        <v>#DIV/0!</v>
      </c>
      <c r="E25" s="24">
        <f>C25</f>
        <v>0</v>
      </c>
      <c r="F25" s="24">
        <v>0</v>
      </c>
      <c r="G25" s="38" t="e">
        <f t="shared" si="2"/>
        <v>#DIV/0!</v>
      </c>
      <c r="H25" s="38">
        <f t="shared" si="3"/>
        <v>0</v>
      </c>
      <c r="I25" s="6"/>
    </row>
    <row r="26" spans="1:9" x14ac:dyDescent="0.25">
      <c r="A26" s="43" t="s">
        <v>15</v>
      </c>
      <c r="B26" s="24">
        <f>B8+B19</f>
        <v>1938.2</v>
      </c>
      <c r="C26" s="24">
        <f>C8+C19</f>
        <v>3268.8</v>
      </c>
      <c r="D26" s="24">
        <f t="shared" si="4"/>
        <v>168.65132597255186</v>
      </c>
      <c r="E26" s="24">
        <f>E8+E19</f>
        <v>1186.7</v>
      </c>
      <c r="F26" s="24">
        <f>F8+F19</f>
        <v>1770.8</v>
      </c>
      <c r="G26" s="38">
        <f t="shared" si="2"/>
        <v>184.59453354416084</v>
      </c>
      <c r="H26" s="38">
        <f t="shared" si="3"/>
        <v>1498.0000000000002</v>
      </c>
      <c r="I26" s="6">
        <f>I8+I19</f>
        <v>140</v>
      </c>
    </row>
    <row r="27" spans="1:9" ht="26.4" x14ac:dyDescent="0.25">
      <c r="A27" s="41" t="s">
        <v>36</v>
      </c>
      <c r="B27" s="24">
        <v>0</v>
      </c>
      <c r="C27" s="24">
        <v>0</v>
      </c>
      <c r="D27" s="24">
        <v>0</v>
      </c>
      <c r="E27" s="24">
        <v>0</v>
      </c>
      <c r="F27" s="24">
        <v>0</v>
      </c>
      <c r="G27" s="38"/>
      <c r="H27" s="38"/>
      <c r="I27" s="6">
        <v>0</v>
      </c>
    </row>
    <row r="28" spans="1:9" x14ac:dyDescent="0.25">
      <c r="A28" s="43" t="s">
        <v>16</v>
      </c>
      <c r="B28" s="24">
        <f>B26+B27</f>
        <v>1938.2</v>
      </c>
      <c r="C28" s="24">
        <f>C26+C27</f>
        <v>3268.8</v>
      </c>
      <c r="D28" s="24">
        <f>C28/B28*100</f>
        <v>168.65132597255186</v>
      </c>
      <c r="E28" s="24">
        <f>E26+E27</f>
        <v>1186.7</v>
      </c>
      <c r="F28" s="24">
        <f>F26+F27</f>
        <v>1770.8</v>
      </c>
      <c r="G28" s="38">
        <f t="shared" si="2"/>
        <v>184.59453354416084</v>
      </c>
      <c r="H28" s="38">
        <f t="shared" si="3"/>
        <v>1498.0000000000002</v>
      </c>
      <c r="I28" s="6">
        <f>I26</f>
        <v>140</v>
      </c>
    </row>
    <row r="29" spans="1:9" x14ac:dyDescent="0.25">
      <c r="A29" s="40" t="s">
        <v>17</v>
      </c>
      <c r="B29" s="24">
        <v>203.8</v>
      </c>
      <c r="C29" s="24">
        <v>203.8</v>
      </c>
      <c r="D29" s="24">
        <f>C29/B29*100</f>
        <v>100</v>
      </c>
      <c r="E29" s="24">
        <v>53.7</v>
      </c>
      <c r="F29" s="24">
        <v>141</v>
      </c>
      <c r="G29" s="38">
        <f t="shared" si="2"/>
        <v>144.53900709219857</v>
      </c>
      <c r="H29" s="38">
        <f t="shared" si="3"/>
        <v>62.800000000000011</v>
      </c>
      <c r="I29" s="6">
        <v>33</v>
      </c>
    </row>
    <row r="30" spans="1:9" ht="26.4" x14ac:dyDescent="0.25">
      <c r="A30" s="66" t="s">
        <v>18</v>
      </c>
      <c r="B30" s="24">
        <v>1184</v>
      </c>
      <c r="C30" s="24">
        <v>1184</v>
      </c>
      <c r="D30" s="24">
        <f>C30/B30*100</f>
        <v>100</v>
      </c>
      <c r="E30" s="24">
        <v>140.1</v>
      </c>
      <c r="F30" s="24">
        <v>1180.3</v>
      </c>
      <c r="G30" s="38">
        <f t="shared" si="2"/>
        <v>100.31347962382446</v>
      </c>
      <c r="H30" s="38">
        <f t="shared" si="3"/>
        <v>3.7000000000000455</v>
      </c>
      <c r="I30" s="6">
        <v>586.70000000000005</v>
      </c>
    </row>
    <row r="31" spans="1:9" x14ac:dyDescent="0.25">
      <c r="A31" s="40" t="s">
        <v>40</v>
      </c>
      <c r="B31" s="56">
        <v>2757.5</v>
      </c>
      <c r="C31" s="24">
        <v>2757.5</v>
      </c>
      <c r="D31" s="24">
        <f>C31/B31*100</f>
        <v>100</v>
      </c>
      <c r="E31" s="24">
        <v>339.3</v>
      </c>
      <c r="F31" s="24">
        <v>1599.3</v>
      </c>
      <c r="G31" s="38">
        <f t="shared" si="2"/>
        <v>172.41918339273431</v>
      </c>
      <c r="H31" s="38">
        <f t="shared" si="3"/>
        <v>1158.2</v>
      </c>
      <c r="I31" s="6"/>
    </row>
    <row r="32" spans="1:9" x14ac:dyDescent="0.25">
      <c r="A32" s="40"/>
      <c r="B32" s="24"/>
      <c r="C32" s="24"/>
      <c r="D32" s="24"/>
      <c r="E32" s="24"/>
      <c r="F32" s="24"/>
      <c r="G32" s="38"/>
      <c r="H32" s="38"/>
      <c r="I32" s="6"/>
    </row>
    <row r="33" spans="1:9" x14ac:dyDescent="0.25">
      <c r="A33" s="40" t="s">
        <v>64</v>
      </c>
      <c r="B33" s="24"/>
      <c r="C33" s="24"/>
      <c r="D33" s="24"/>
      <c r="E33" s="24"/>
      <c r="F33" s="24">
        <v>2532.8000000000002</v>
      </c>
      <c r="G33" s="38"/>
      <c r="H33" s="38"/>
      <c r="I33" s="6">
        <v>1099.3</v>
      </c>
    </row>
    <row r="34" spans="1:9" x14ac:dyDescent="0.25">
      <c r="A34" s="40" t="s">
        <v>35</v>
      </c>
      <c r="B34" s="24">
        <f>B30+B31+B33+B29</f>
        <v>4145.3</v>
      </c>
      <c r="C34" s="24">
        <f>C30+C31+C33+C29</f>
        <v>4145.3</v>
      </c>
      <c r="D34" s="24">
        <f>C34/B34*100</f>
        <v>100</v>
      </c>
      <c r="E34" s="24">
        <f>E29+E30+E31+E33</f>
        <v>533.1</v>
      </c>
      <c r="F34" s="24">
        <f>F30+F31+F33+F29</f>
        <v>5453.4</v>
      </c>
      <c r="G34" s="38">
        <f t="shared" si="2"/>
        <v>76.013129423845683</v>
      </c>
      <c r="H34" s="38">
        <f t="shared" si="3"/>
        <v>-1308.0999999999995</v>
      </c>
      <c r="I34" s="6">
        <f>I29+I30+I31+I33</f>
        <v>1719</v>
      </c>
    </row>
    <row r="35" spans="1:9" x14ac:dyDescent="0.25">
      <c r="A35" s="40" t="s">
        <v>68</v>
      </c>
      <c r="B35" s="24">
        <v>0</v>
      </c>
      <c r="C35" s="24">
        <v>0</v>
      </c>
      <c r="D35" s="24" t="e">
        <f>C35/B35*100</f>
        <v>#DIV/0!</v>
      </c>
      <c r="E35" s="24">
        <v>0</v>
      </c>
      <c r="F35" s="24">
        <v>0</v>
      </c>
      <c r="G35" s="38" t="e">
        <f t="shared" si="2"/>
        <v>#DIV/0!</v>
      </c>
      <c r="H35" s="38">
        <f t="shared" si="3"/>
        <v>0</v>
      </c>
      <c r="I35" s="6"/>
    </row>
    <row r="36" spans="1:9" x14ac:dyDescent="0.25">
      <c r="A36" s="40"/>
      <c r="B36" s="24"/>
      <c r="C36" s="24"/>
      <c r="D36" s="24"/>
      <c r="E36" s="24"/>
      <c r="F36" s="24"/>
      <c r="G36" s="38"/>
      <c r="H36" s="38"/>
      <c r="I36" s="6"/>
    </row>
    <row r="37" spans="1:9" x14ac:dyDescent="0.25">
      <c r="A37" s="40"/>
      <c r="B37" s="24"/>
      <c r="C37" s="24"/>
      <c r="D37" s="24"/>
      <c r="E37" s="24"/>
      <c r="F37" s="24"/>
      <c r="G37" s="38"/>
      <c r="H37" s="38">
        <f t="shared" si="3"/>
        <v>0</v>
      </c>
      <c r="I37" s="6"/>
    </row>
    <row r="38" spans="1:9" x14ac:dyDescent="0.25">
      <c r="A38" s="43" t="s">
        <v>23</v>
      </c>
      <c r="B38" s="24">
        <f>B28+B34</f>
        <v>6083.5</v>
      </c>
      <c r="C38" s="24">
        <f>C28+C34+C35</f>
        <v>7414.1</v>
      </c>
      <c r="D38" s="24">
        <f>C38/B38*100</f>
        <v>121.8722774718501</v>
      </c>
      <c r="E38" s="24">
        <f>E28+E34+E35</f>
        <v>1719.8000000000002</v>
      </c>
      <c r="F38" s="24">
        <f>F28+F34+F35</f>
        <v>7224.2</v>
      </c>
      <c r="G38" s="38">
        <f t="shared" si="2"/>
        <v>102.62866476564881</v>
      </c>
      <c r="H38" s="38">
        <f t="shared" si="3"/>
        <v>189.90000000000055</v>
      </c>
      <c r="I38" s="6">
        <f>I28+I34</f>
        <v>1859</v>
      </c>
    </row>
    <row r="39" spans="1:9" x14ac:dyDescent="0.25">
      <c r="A39" s="44" t="s">
        <v>24</v>
      </c>
      <c r="B39" s="24"/>
      <c r="C39" s="24"/>
      <c r="D39" s="24"/>
      <c r="E39" s="24"/>
      <c r="F39" s="24"/>
      <c r="G39" s="38"/>
      <c r="H39" s="38"/>
      <c r="I39" s="6"/>
    </row>
    <row r="40" spans="1:9" x14ac:dyDescent="0.25">
      <c r="A40" s="45" t="s">
        <v>51</v>
      </c>
      <c r="B40" s="24">
        <v>2801</v>
      </c>
      <c r="C40" s="24">
        <v>2751.5</v>
      </c>
      <c r="D40" s="24">
        <f>C40/B40*100</f>
        <v>98.232774009282394</v>
      </c>
      <c r="E40" s="24">
        <v>561.6</v>
      </c>
      <c r="F40" s="24">
        <v>2879.5</v>
      </c>
      <c r="G40" s="38">
        <f t="shared" si="2"/>
        <v>95.554783816634838</v>
      </c>
      <c r="H40" s="38">
        <f t="shared" si="3"/>
        <v>-128</v>
      </c>
      <c r="I40" s="6">
        <v>383.5</v>
      </c>
    </row>
    <row r="41" spans="1:9" x14ac:dyDescent="0.25">
      <c r="A41" s="46" t="s">
        <v>25</v>
      </c>
      <c r="B41" s="24">
        <v>203.8</v>
      </c>
      <c r="C41" s="24">
        <v>203.8</v>
      </c>
      <c r="D41" s="24">
        <f>C41/B41*100</f>
        <v>100</v>
      </c>
      <c r="E41" s="24">
        <v>53.7</v>
      </c>
      <c r="F41" s="24">
        <v>141</v>
      </c>
      <c r="G41" s="38">
        <f t="shared" si="2"/>
        <v>144.53900709219857</v>
      </c>
      <c r="H41" s="38">
        <f t="shared" si="3"/>
        <v>62.800000000000011</v>
      </c>
      <c r="I41" s="6"/>
    </row>
    <row r="42" spans="1:9" ht="12.75" customHeight="1" x14ac:dyDescent="0.25">
      <c r="A42" s="46" t="s">
        <v>26</v>
      </c>
      <c r="B42" s="24">
        <v>54.9</v>
      </c>
      <c r="C42" s="24">
        <v>54.9</v>
      </c>
      <c r="D42" s="24">
        <f t="shared" ref="D42:D51" si="5">C42/B42*100</f>
        <v>100</v>
      </c>
      <c r="E42" s="24">
        <v>0</v>
      </c>
      <c r="F42" s="24">
        <v>32</v>
      </c>
      <c r="G42" s="38">
        <f t="shared" si="2"/>
        <v>171.5625</v>
      </c>
      <c r="H42" s="38">
        <f t="shared" si="3"/>
        <v>22.9</v>
      </c>
      <c r="I42" s="6"/>
    </row>
    <row r="43" spans="1:9" x14ac:dyDescent="0.25">
      <c r="A43" s="46" t="s">
        <v>27</v>
      </c>
      <c r="B43" s="24">
        <v>3481</v>
      </c>
      <c r="C43" s="24">
        <v>3474.2</v>
      </c>
      <c r="D43" s="24">
        <f t="shared" si="5"/>
        <v>99.804653835104844</v>
      </c>
      <c r="E43" s="24">
        <v>435.3</v>
      </c>
      <c r="F43" s="24">
        <v>3612.3</v>
      </c>
      <c r="G43" s="38">
        <f t="shared" si="2"/>
        <v>96.176950973064251</v>
      </c>
      <c r="H43" s="38">
        <f t="shared" si="3"/>
        <v>-138.10000000000036</v>
      </c>
      <c r="I43" s="6"/>
    </row>
    <row r="44" spans="1:9" x14ac:dyDescent="0.25">
      <c r="A44" s="46" t="s">
        <v>28</v>
      </c>
      <c r="B44" s="24">
        <v>294.7</v>
      </c>
      <c r="C44" s="24">
        <v>287.2</v>
      </c>
      <c r="D44" s="24">
        <f t="shared" si="5"/>
        <v>97.455039022734979</v>
      </c>
      <c r="E44" s="24">
        <v>66.7</v>
      </c>
      <c r="F44" s="24">
        <v>710.7</v>
      </c>
      <c r="G44" s="38">
        <f t="shared" si="2"/>
        <v>40.410862529900093</v>
      </c>
      <c r="H44" s="38">
        <f t="shared" si="3"/>
        <v>-423.50000000000006</v>
      </c>
      <c r="I44" s="6">
        <v>1079.7</v>
      </c>
    </row>
    <row r="45" spans="1:9" hidden="1" x14ac:dyDescent="0.25">
      <c r="A45" s="46" t="s">
        <v>29</v>
      </c>
      <c r="B45" s="24"/>
      <c r="C45" s="24"/>
      <c r="D45" s="24" t="e">
        <f t="shared" si="5"/>
        <v>#DIV/0!</v>
      </c>
      <c r="E45" s="24">
        <f>C45</f>
        <v>0</v>
      </c>
      <c r="F45" s="24"/>
      <c r="G45" s="38" t="e">
        <f t="shared" si="2"/>
        <v>#DIV/0!</v>
      </c>
      <c r="H45" s="38">
        <f t="shared" si="3"/>
        <v>0</v>
      </c>
      <c r="I45" s="6"/>
    </row>
    <row r="46" spans="1:9" ht="10.5" hidden="1" customHeight="1" x14ac:dyDescent="0.25">
      <c r="A46" s="46" t="s">
        <v>30</v>
      </c>
      <c r="B46" s="24"/>
      <c r="C46" s="24"/>
      <c r="D46" s="24" t="e">
        <f t="shared" si="5"/>
        <v>#DIV/0!</v>
      </c>
      <c r="E46" s="24">
        <f>C46</f>
        <v>0</v>
      </c>
      <c r="F46" s="24"/>
      <c r="G46" s="38" t="e">
        <f t="shared" si="2"/>
        <v>#DIV/0!</v>
      </c>
      <c r="H46" s="38">
        <f t="shared" si="3"/>
        <v>0</v>
      </c>
      <c r="I46" s="6"/>
    </row>
    <row r="47" spans="1:9" x14ac:dyDescent="0.25">
      <c r="A47" s="46" t="s">
        <v>31</v>
      </c>
      <c r="B47" s="24">
        <v>94</v>
      </c>
      <c r="C47" s="24">
        <v>93.3</v>
      </c>
      <c r="D47" s="24">
        <f t="shared" si="5"/>
        <v>99.255319148936167</v>
      </c>
      <c r="E47" s="24">
        <v>26.6</v>
      </c>
      <c r="F47" s="24">
        <v>80</v>
      </c>
      <c r="G47" s="38">
        <f t="shared" si="2"/>
        <v>116.625</v>
      </c>
      <c r="H47" s="38">
        <f t="shared" si="3"/>
        <v>13.299999999999997</v>
      </c>
      <c r="I47" s="6">
        <v>3.1</v>
      </c>
    </row>
    <row r="48" spans="1:9" hidden="1" x14ac:dyDescent="0.25">
      <c r="A48" s="46" t="s">
        <v>66</v>
      </c>
      <c r="B48" s="24"/>
      <c r="C48" s="24"/>
      <c r="D48" s="24" t="e">
        <f t="shared" si="5"/>
        <v>#DIV/0!</v>
      </c>
      <c r="E48" s="24">
        <f>C48</f>
        <v>0</v>
      </c>
      <c r="F48" s="24"/>
      <c r="G48" s="38" t="e">
        <f t="shared" si="2"/>
        <v>#DIV/0!</v>
      </c>
      <c r="H48" s="38">
        <f t="shared" si="3"/>
        <v>0</v>
      </c>
      <c r="I48" s="6"/>
    </row>
    <row r="49" spans="1:9" x14ac:dyDescent="0.25">
      <c r="A49" s="46" t="s">
        <v>32</v>
      </c>
      <c r="B49" s="24">
        <v>101.1</v>
      </c>
      <c r="C49" s="24">
        <v>101.1</v>
      </c>
      <c r="D49" s="24">
        <f t="shared" si="5"/>
        <v>100</v>
      </c>
      <c r="E49" s="24">
        <v>12.7</v>
      </c>
      <c r="F49" s="24">
        <v>90</v>
      </c>
      <c r="G49" s="38">
        <f t="shared" si="2"/>
        <v>112.33333333333333</v>
      </c>
      <c r="H49" s="38">
        <f t="shared" si="3"/>
        <v>11.099999999999994</v>
      </c>
      <c r="I49" s="6"/>
    </row>
    <row r="50" spans="1:9" hidden="1" x14ac:dyDescent="0.25">
      <c r="A50" s="46" t="s">
        <v>65</v>
      </c>
      <c r="B50" s="24">
        <v>0</v>
      </c>
      <c r="C50" s="24">
        <v>0</v>
      </c>
      <c r="D50" s="24" t="e">
        <f>C50/B50*100</f>
        <v>#DIV/0!</v>
      </c>
      <c r="E50" s="24">
        <v>0</v>
      </c>
      <c r="F50" s="24">
        <v>0</v>
      </c>
      <c r="G50" s="38" t="e">
        <f t="shared" si="2"/>
        <v>#DIV/0!</v>
      </c>
      <c r="H50" s="38">
        <f t="shared" si="3"/>
        <v>0</v>
      </c>
      <c r="I50" s="6"/>
    </row>
    <row r="51" spans="1:9" ht="9.75" hidden="1" customHeight="1" x14ac:dyDescent="0.25">
      <c r="A51" s="46" t="s">
        <v>67</v>
      </c>
      <c r="B51" s="24">
        <v>0</v>
      </c>
      <c r="C51" s="24">
        <v>0</v>
      </c>
      <c r="D51" s="24" t="e">
        <f t="shared" si="5"/>
        <v>#DIV/0!</v>
      </c>
      <c r="E51" s="24">
        <v>0</v>
      </c>
      <c r="F51" s="24">
        <v>0</v>
      </c>
      <c r="G51" s="38" t="e">
        <f t="shared" si="2"/>
        <v>#DIV/0!</v>
      </c>
      <c r="H51" s="38">
        <f t="shared" si="3"/>
        <v>0</v>
      </c>
      <c r="I51" s="6"/>
    </row>
    <row r="52" spans="1:9" ht="16.5" hidden="1" customHeight="1" x14ac:dyDescent="0.25">
      <c r="A52" s="46" t="s">
        <v>56</v>
      </c>
      <c r="B52" s="24">
        <v>0</v>
      </c>
      <c r="C52" s="24">
        <v>0</v>
      </c>
      <c r="D52" s="24" t="e">
        <f>C52/B52*100</f>
        <v>#DIV/0!</v>
      </c>
      <c r="E52" s="24">
        <v>0</v>
      </c>
      <c r="F52" s="24">
        <v>0</v>
      </c>
      <c r="G52" s="38" t="e">
        <f t="shared" si="2"/>
        <v>#DIV/0!</v>
      </c>
      <c r="H52" s="38">
        <f t="shared" si="3"/>
        <v>0</v>
      </c>
      <c r="I52" s="6">
        <v>50</v>
      </c>
    </row>
    <row r="53" spans="1:9" x14ac:dyDescent="0.25">
      <c r="A53" s="47" t="s">
        <v>33</v>
      </c>
      <c r="B53" s="24">
        <f>B40+B41+B42+B43+B44+B45+B46+B47+B48+B49+B50+B51+B52</f>
        <v>7030.5000000000009</v>
      </c>
      <c r="C53" s="24">
        <f>C40+C41+C42+C43+C44+C45+C46+C47+C48+C49+C50+C51+C52</f>
        <v>6966</v>
      </c>
      <c r="D53" s="24">
        <f>C53/B53*100</f>
        <v>99.082568807339428</v>
      </c>
      <c r="E53" s="24">
        <f>E40+E41+E42+E43+E44+E45+E46+E47+E48+E49+E50+E51+E52</f>
        <v>1156.6000000000001</v>
      </c>
      <c r="F53" s="24">
        <f>F40+F41+F42+F43+F44+F45+F46+F47+F48+F49+F50+F51+F52</f>
        <v>7545.5</v>
      </c>
      <c r="G53" s="38">
        <f t="shared" si="2"/>
        <v>92.31992578357962</v>
      </c>
      <c r="H53" s="38">
        <f t="shared" si="3"/>
        <v>-579.5</v>
      </c>
      <c r="I53" s="24">
        <f>I40+I41+I42+I43+I44+I45+I46+I47+I48+I49+I50+I51+I52</f>
        <v>1516.3</v>
      </c>
    </row>
    <row r="55" spans="1:9" x14ac:dyDescent="0.25">
      <c r="A55" s="54" t="s">
        <v>104</v>
      </c>
      <c r="B55" s="58">
        <v>739</v>
      </c>
    </row>
    <row r="56" spans="1:9" x14ac:dyDescent="0.25">
      <c r="A56" s="54" t="s">
        <v>60</v>
      </c>
      <c r="B56" s="58">
        <f>C38</f>
        <v>7414.1</v>
      </c>
    </row>
    <row r="57" spans="1:9" x14ac:dyDescent="0.25">
      <c r="A57" s="54" t="s">
        <v>61</v>
      </c>
      <c r="B57" s="58">
        <f>B55+B56</f>
        <v>8153.1</v>
      </c>
    </row>
    <row r="58" spans="1:9" x14ac:dyDescent="0.25">
      <c r="A58" s="43" t="s">
        <v>62</v>
      </c>
      <c r="B58" s="58">
        <f>C53</f>
        <v>6966</v>
      </c>
    </row>
    <row r="59" spans="1:9" x14ac:dyDescent="0.25">
      <c r="A59" s="43" t="s">
        <v>113</v>
      </c>
      <c r="B59" s="58">
        <f>B57-B58</f>
        <v>1187.1000000000004</v>
      </c>
    </row>
    <row r="60" spans="1:9" x14ac:dyDescent="0.25">
      <c r="A60" s="63"/>
      <c r="B60" s="64"/>
      <c r="C60" s="59"/>
    </row>
    <row r="61" spans="1:9" x14ac:dyDescent="0.25">
      <c r="A61" s="59"/>
      <c r="B61" s="59"/>
      <c r="C61" s="59"/>
    </row>
  </sheetData>
  <mergeCells count="9">
    <mergeCell ref="H5:H6"/>
    <mergeCell ref="G5:G6"/>
    <mergeCell ref="A2:F2"/>
    <mergeCell ref="F5:F6"/>
    <mergeCell ref="C5:D5"/>
    <mergeCell ref="A4:D4"/>
    <mergeCell ref="B5:B6"/>
    <mergeCell ref="E5:E6"/>
    <mergeCell ref="A3:F3"/>
  </mergeCells>
  <phoneticPr fontId="11" type="noConversion"/>
  <pageMargins left="0.15748031496062992" right="0.19685039370078741" top="0.15748031496062992" bottom="0.15748031496062992" header="0.15748031496062992" footer="0.15748031496062992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9"/>
  <sheetViews>
    <sheetView topLeftCell="A38" zoomScale="150" zoomScaleNormal="150" workbookViewId="0">
      <selection activeCell="E53" sqref="E53"/>
    </sheetView>
  </sheetViews>
  <sheetFormatPr defaultRowHeight="13.2" x14ac:dyDescent="0.25"/>
  <cols>
    <col min="1" max="1" width="34.6640625" style="32" customWidth="1"/>
    <col min="2" max="5" width="9.109375" style="32" customWidth="1"/>
    <col min="6" max="6" width="10.44140625" style="32" customWidth="1"/>
    <col min="7" max="7" width="9.109375" style="32" customWidth="1"/>
    <col min="8" max="8" width="10.5546875" style="32" customWidth="1"/>
    <col min="9" max="10" width="9.109375" hidden="1" customWidth="1"/>
  </cols>
  <sheetData>
    <row r="1" spans="1:9" x14ac:dyDescent="0.25">
      <c r="A1" s="48" t="s">
        <v>0</v>
      </c>
      <c r="B1" s="49"/>
      <c r="C1" s="49"/>
      <c r="D1" s="49"/>
    </row>
    <row r="2" spans="1:9" ht="36" customHeight="1" x14ac:dyDescent="0.25">
      <c r="A2" s="88" t="s">
        <v>45</v>
      </c>
      <c r="B2" s="88"/>
      <c r="C2" s="88"/>
      <c r="D2" s="88"/>
      <c r="E2" s="88"/>
      <c r="F2" s="88"/>
    </row>
    <row r="3" spans="1:9" ht="12.75" customHeight="1" x14ac:dyDescent="0.25">
      <c r="A3" s="86" t="s">
        <v>108</v>
      </c>
      <c r="B3" s="86"/>
      <c r="C3" s="86"/>
      <c r="D3" s="86"/>
      <c r="E3" s="86"/>
      <c r="F3" s="86"/>
    </row>
    <row r="4" spans="1:9" x14ac:dyDescent="0.25">
      <c r="A4" s="87"/>
      <c r="B4" s="87"/>
      <c r="C4" s="87"/>
      <c r="D4" s="87"/>
    </row>
    <row r="5" spans="1:9" ht="25.5" customHeight="1" x14ac:dyDescent="0.25">
      <c r="A5" s="51"/>
      <c r="B5" s="78" t="s">
        <v>109</v>
      </c>
      <c r="C5" s="83" t="s">
        <v>112</v>
      </c>
      <c r="D5" s="84"/>
      <c r="E5" s="81" t="s">
        <v>110</v>
      </c>
      <c r="F5" s="81" t="s">
        <v>111</v>
      </c>
      <c r="G5" s="78" t="s">
        <v>102</v>
      </c>
      <c r="H5" s="77" t="s">
        <v>103</v>
      </c>
    </row>
    <row r="6" spans="1:9" ht="24.75" customHeight="1" x14ac:dyDescent="0.25">
      <c r="A6" s="52"/>
      <c r="B6" s="85"/>
      <c r="C6" s="4" t="s">
        <v>2</v>
      </c>
      <c r="D6" s="4" t="s">
        <v>3</v>
      </c>
      <c r="E6" s="82"/>
      <c r="F6" s="82"/>
      <c r="G6" s="79"/>
      <c r="H6" s="77"/>
    </row>
    <row r="7" spans="1:9" x14ac:dyDescent="0.25">
      <c r="A7" s="53">
        <v>1</v>
      </c>
      <c r="B7" s="28">
        <v>2</v>
      </c>
      <c r="C7" s="30">
        <v>3</v>
      </c>
      <c r="D7" s="30">
        <v>4</v>
      </c>
      <c r="E7" s="30">
        <v>5</v>
      </c>
      <c r="F7" s="30">
        <v>6</v>
      </c>
      <c r="G7" s="26"/>
    </row>
    <row r="8" spans="1:9" x14ac:dyDescent="0.25">
      <c r="A8" s="39" t="s">
        <v>52</v>
      </c>
      <c r="B8" s="24">
        <f>B9+B12+B14+B15+B16+B17+B18+B10+B11</f>
        <v>924.9</v>
      </c>
      <c r="C8" s="24">
        <f>C9+C12+C14+C15+C16+C17+C18+C10+C11</f>
        <v>926.5</v>
      </c>
      <c r="D8" s="24">
        <f t="shared" ref="D8:D18" si="0">C8/B8*100</f>
        <v>100.17299167477564</v>
      </c>
      <c r="E8" s="24">
        <f>E9+E12+E14+E15+E16+E17+E18+E10+E11</f>
        <v>159.79999999999998</v>
      </c>
      <c r="F8" s="24">
        <f>F9+F12+F14+F15+F16+F17+F18+F10+F11</f>
        <v>956.1</v>
      </c>
      <c r="G8" s="58">
        <f t="shared" ref="G8:G18" si="1">C8/F8*100</f>
        <v>96.904089530383857</v>
      </c>
      <c r="H8" s="58">
        <f t="shared" ref="H8:H53" si="2">C8-F8</f>
        <v>-29.600000000000023</v>
      </c>
      <c r="I8" s="6">
        <f>I9+I12+I14+I15+I16+I17+I18</f>
        <v>91.2</v>
      </c>
    </row>
    <row r="9" spans="1:9" x14ac:dyDescent="0.25">
      <c r="A9" s="40" t="s">
        <v>4</v>
      </c>
      <c r="B9" s="24">
        <v>430</v>
      </c>
      <c r="C9" s="24">
        <v>430.5</v>
      </c>
      <c r="D9" s="24">
        <f t="shared" si="0"/>
        <v>100.11627906976743</v>
      </c>
      <c r="E9" s="24">
        <v>65.400000000000006</v>
      </c>
      <c r="F9" s="24">
        <v>332</v>
      </c>
      <c r="G9" s="38">
        <f t="shared" si="1"/>
        <v>129.66867469879517</v>
      </c>
      <c r="H9" s="38">
        <f t="shared" si="2"/>
        <v>98.5</v>
      </c>
      <c r="I9" s="6">
        <v>79.599999999999994</v>
      </c>
    </row>
    <row r="10" spans="1:9" hidden="1" x14ac:dyDescent="0.25">
      <c r="A10" s="40" t="s">
        <v>76</v>
      </c>
      <c r="B10" s="24"/>
      <c r="C10" s="24"/>
      <c r="D10" s="24" t="e">
        <f t="shared" si="0"/>
        <v>#DIV/0!</v>
      </c>
      <c r="E10" s="24">
        <f>C10</f>
        <v>0</v>
      </c>
      <c r="F10" s="24"/>
      <c r="G10" s="38" t="e">
        <f t="shared" si="1"/>
        <v>#DIV/0!</v>
      </c>
      <c r="H10" s="38">
        <f t="shared" si="2"/>
        <v>0</v>
      </c>
      <c r="I10" s="6"/>
    </row>
    <row r="11" spans="1:9" ht="12.75" hidden="1" customHeight="1" x14ac:dyDescent="0.25">
      <c r="A11" s="40" t="s">
        <v>80</v>
      </c>
      <c r="B11" s="24"/>
      <c r="C11" s="24"/>
      <c r="D11" s="24" t="e">
        <f t="shared" si="0"/>
        <v>#DIV/0!</v>
      </c>
      <c r="E11" s="24">
        <f>C11</f>
        <v>0</v>
      </c>
      <c r="F11" s="24"/>
      <c r="G11" s="38" t="e">
        <f t="shared" si="1"/>
        <v>#DIV/0!</v>
      </c>
      <c r="H11" s="38">
        <f t="shared" si="2"/>
        <v>0</v>
      </c>
      <c r="I11" s="6"/>
    </row>
    <row r="12" spans="1:9" hidden="1" x14ac:dyDescent="0.25">
      <c r="A12" s="40" t="s">
        <v>5</v>
      </c>
      <c r="B12" s="24"/>
      <c r="C12" s="24"/>
      <c r="D12" s="24" t="e">
        <f t="shared" si="0"/>
        <v>#DIV/0!</v>
      </c>
      <c r="E12" s="24">
        <f>C12</f>
        <v>0</v>
      </c>
      <c r="F12" s="24"/>
      <c r="G12" s="38" t="e">
        <f t="shared" si="1"/>
        <v>#DIV/0!</v>
      </c>
      <c r="H12" s="38">
        <f t="shared" si="2"/>
        <v>0</v>
      </c>
      <c r="I12" s="6"/>
    </row>
    <row r="13" spans="1:9" hidden="1" x14ac:dyDescent="0.25">
      <c r="A13" s="40" t="s">
        <v>72</v>
      </c>
      <c r="B13" s="24"/>
      <c r="C13" s="24"/>
      <c r="D13" s="24">
        <v>0</v>
      </c>
      <c r="E13" s="24">
        <f>C13</f>
        <v>0</v>
      </c>
      <c r="F13" s="24"/>
      <c r="G13" s="38" t="e">
        <f t="shared" si="1"/>
        <v>#DIV/0!</v>
      </c>
      <c r="H13" s="38">
        <f t="shared" si="2"/>
        <v>0</v>
      </c>
      <c r="I13" s="6"/>
    </row>
    <row r="14" spans="1:9" ht="15" customHeight="1" x14ac:dyDescent="0.25">
      <c r="A14" s="40" t="s">
        <v>6</v>
      </c>
      <c r="B14" s="24">
        <v>110.5</v>
      </c>
      <c r="C14" s="24">
        <v>110.5</v>
      </c>
      <c r="D14" s="24">
        <f t="shared" si="0"/>
        <v>100</v>
      </c>
      <c r="E14" s="24">
        <v>80</v>
      </c>
      <c r="F14" s="24">
        <v>282.89999999999998</v>
      </c>
      <c r="G14" s="38">
        <f t="shared" si="1"/>
        <v>39.059738423471195</v>
      </c>
      <c r="H14" s="38">
        <f t="shared" si="2"/>
        <v>-172.39999999999998</v>
      </c>
      <c r="I14" s="6"/>
    </row>
    <row r="15" spans="1:9" ht="11.25" customHeight="1" x14ac:dyDescent="0.25">
      <c r="A15" s="40" t="s">
        <v>7</v>
      </c>
      <c r="B15" s="24">
        <v>19.399999999999999</v>
      </c>
      <c r="C15" s="24">
        <v>19.399999999999999</v>
      </c>
      <c r="D15" s="24">
        <f t="shared" si="0"/>
        <v>100</v>
      </c>
      <c r="E15" s="24">
        <v>1.2</v>
      </c>
      <c r="F15" s="24">
        <v>7.6</v>
      </c>
      <c r="G15" s="38">
        <f t="shared" si="1"/>
        <v>255.26315789473682</v>
      </c>
      <c r="H15" s="38">
        <f t="shared" si="2"/>
        <v>11.799999999999999</v>
      </c>
      <c r="I15" s="6"/>
    </row>
    <row r="16" spans="1:9" x14ac:dyDescent="0.25">
      <c r="A16" s="40" t="s">
        <v>8</v>
      </c>
      <c r="B16" s="24">
        <v>365</v>
      </c>
      <c r="C16" s="24">
        <v>365.9</v>
      </c>
      <c r="D16" s="24">
        <f t="shared" si="0"/>
        <v>100.24657534246575</v>
      </c>
      <c r="E16" s="24">
        <v>13.2</v>
      </c>
      <c r="F16" s="24">
        <v>333.2</v>
      </c>
      <c r="G16" s="38">
        <f t="shared" si="1"/>
        <v>109.81392557022809</v>
      </c>
      <c r="H16" s="38">
        <f t="shared" si="2"/>
        <v>32.699999999999989</v>
      </c>
      <c r="I16" s="6">
        <v>7.4</v>
      </c>
    </row>
    <row r="17" spans="1:10" x14ac:dyDescent="0.25">
      <c r="A17" s="41" t="s">
        <v>9</v>
      </c>
      <c r="B17" s="24">
        <v>0</v>
      </c>
      <c r="C17" s="24">
        <v>0.2</v>
      </c>
      <c r="D17" s="24" t="e">
        <f t="shared" si="0"/>
        <v>#DIV/0!</v>
      </c>
      <c r="E17" s="24">
        <v>0</v>
      </c>
      <c r="F17" s="24">
        <v>0.4</v>
      </c>
      <c r="G17" s="38">
        <f t="shared" si="1"/>
        <v>50</v>
      </c>
      <c r="H17" s="38">
        <f t="shared" si="2"/>
        <v>-0.2</v>
      </c>
      <c r="I17" s="6">
        <v>4.2</v>
      </c>
    </row>
    <row r="18" spans="1:10" ht="39.6" hidden="1" x14ac:dyDescent="0.25">
      <c r="A18" s="42" t="s">
        <v>14</v>
      </c>
      <c r="B18" s="24">
        <v>0</v>
      </c>
      <c r="C18" s="24">
        <v>0</v>
      </c>
      <c r="D18" s="24" t="e">
        <f t="shared" si="0"/>
        <v>#DIV/0!</v>
      </c>
      <c r="E18" s="24">
        <v>0</v>
      </c>
      <c r="F18" s="24">
        <v>0</v>
      </c>
      <c r="G18" s="38" t="e">
        <f t="shared" si="1"/>
        <v>#DIV/0!</v>
      </c>
      <c r="H18" s="38">
        <f t="shared" si="2"/>
        <v>0</v>
      </c>
      <c r="I18" s="6"/>
    </row>
    <row r="19" spans="1:10" x14ac:dyDescent="0.25">
      <c r="A19" s="43" t="s">
        <v>53</v>
      </c>
      <c r="B19" s="24">
        <f>B20+B21+B22+B23+B24+B25</f>
        <v>0</v>
      </c>
      <c r="C19" s="24">
        <f t="shared" ref="C19:J19" si="3">C20+C21+C22+C23+C24+C25</f>
        <v>171.3</v>
      </c>
      <c r="D19" s="24" t="e">
        <f t="shared" si="3"/>
        <v>#DIV/0!</v>
      </c>
      <c r="E19" s="24">
        <f t="shared" si="3"/>
        <v>0</v>
      </c>
      <c r="F19" s="24">
        <f>F20+F21+F22+F23+F24+F25</f>
        <v>665.5</v>
      </c>
      <c r="G19" s="24" t="e">
        <f t="shared" si="3"/>
        <v>#DIV/0!</v>
      </c>
      <c r="H19" s="38">
        <f t="shared" si="2"/>
        <v>-494.2</v>
      </c>
      <c r="I19" s="24">
        <f t="shared" si="3"/>
        <v>10.199999999999999</v>
      </c>
      <c r="J19" s="24">
        <f t="shared" si="3"/>
        <v>0</v>
      </c>
    </row>
    <row r="20" spans="1:10" ht="26.4" hidden="1" x14ac:dyDescent="0.25">
      <c r="A20" s="40" t="s">
        <v>10</v>
      </c>
      <c r="B20" s="24">
        <v>0</v>
      </c>
      <c r="C20" s="24"/>
      <c r="D20" s="24">
        <v>0</v>
      </c>
      <c r="E20" s="24"/>
      <c r="F20" s="24"/>
      <c r="G20" s="38"/>
      <c r="H20" s="38"/>
      <c r="I20" s="6"/>
    </row>
    <row r="21" spans="1:10" ht="26.4" x14ac:dyDescent="0.25">
      <c r="A21" s="3" t="s">
        <v>75</v>
      </c>
      <c r="B21" s="24">
        <v>0</v>
      </c>
      <c r="C21" s="24">
        <v>0</v>
      </c>
      <c r="D21" s="24" t="e">
        <f>C21/B21*100</f>
        <v>#DIV/0!</v>
      </c>
      <c r="E21" s="24">
        <f>C21</f>
        <v>0</v>
      </c>
      <c r="F21" s="24">
        <v>0</v>
      </c>
      <c r="G21" s="38" t="e">
        <f t="shared" ref="G21:G27" si="4">C21/F21*100</f>
        <v>#DIV/0!</v>
      </c>
      <c r="H21" s="38">
        <f t="shared" si="2"/>
        <v>0</v>
      </c>
      <c r="I21" s="6">
        <v>7.6</v>
      </c>
    </row>
    <row r="22" spans="1:10" x14ac:dyDescent="0.25">
      <c r="A22" s="40" t="s">
        <v>11</v>
      </c>
      <c r="B22" s="24">
        <v>0</v>
      </c>
      <c r="C22" s="24">
        <v>171.3</v>
      </c>
      <c r="D22" s="24" t="e">
        <f>C22/B22*100</f>
        <v>#DIV/0!</v>
      </c>
      <c r="E22" s="24">
        <v>0</v>
      </c>
      <c r="F22" s="24">
        <v>665.5</v>
      </c>
      <c r="G22" s="38">
        <f t="shared" si="4"/>
        <v>25.740045078888059</v>
      </c>
      <c r="H22" s="38">
        <f t="shared" si="2"/>
        <v>-494.2</v>
      </c>
      <c r="I22" s="6"/>
    </row>
    <row r="23" spans="1:10" ht="26.4" hidden="1" x14ac:dyDescent="0.25">
      <c r="A23" s="40" t="s">
        <v>12</v>
      </c>
      <c r="B23" s="24">
        <v>0</v>
      </c>
      <c r="C23" s="24">
        <v>0</v>
      </c>
      <c r="D23" s="24">
        <v>0</v>
      </c>
      <c r="E23" s="24">
        <v>0</v>
      </c>
      <c r="F23" s="24">
        <v>0</v>
      </c>
      <c r="G23" s="38">
        <v>0</v>
      </c>
      <c r="H23" s="38">
        <f t="shared" si="2"/>
        <v>0</v>
      </c>
      <c r="I23" s="6"/>
    </row>
    <row r="24" spans="1:10" hidden="1" x14ac:dyDescent="0.25">
      <c r="A24" s="40" t="s">
        <v>13</v>
      </c>
      <c r="B24" s="24">
        <v>0</v>
      </c>
      <c r="C24" s="24">
        <v>0</v>
      </c>
      <c r="D24" s="24" t="e">
        <f>C24/B24*100</f>
        <v>#DIV/0!</v>
      </c>
      <c r="E24" s="24">
        <v>0</v>
      </c>
      <c r="F24" s="24">
        <v>0</v>
      </c>
      <c r="G24" s="38" t="e">
        <f t="shared" si="4"/>
        <v>#DIV/0!</v>
      </c>
      <c r="H24" s="38">
        <f t="shared" si="2"/>
        <v>0</v>
      </c>
      <c r="I24" s="6">
        <v>2.6</v>
      </c>
    </row>
    <row r="25" spans="1:10" ht="6" hidden="1" customHeight="1" x14ac:dyDescent="0.25">
      <c r="A25" s="42" t="s">
        <v>41</v>
      </c>
      <c r="B25" s="24">
        <v>0</v>
      </c>
      <c r="C25" s="24">
        <v>0</v>
      </c>
      <c r="D25" s="24">
        <v>0</v>
      </c>
      <c r="E25" s="24">
        <v>0</v>
      </c>
      <c r="F25" s="24">
        <v>0</v>
      </c>
      <c r="G25" s="38">
        <v>0</v>
      </c>
      <c r="H25" s="38">
        <f t="shared" si="2"/>
        <v>0</v>
      </c>
      <c r="I25" s="6"/>
    </row>
    <row r="26" spans="1:10" x14ac:dyDescent="0.25">
      <c r="A26" s="43" t="s">
        <v>15</v>
      </c>
      <c r="B26" s="24">
        <f>B8+B19</f>
        <v>924.9</v>
      </c>
      <c r="C26" s="24">
        <f>C8+C19</f>
        <v>1097.8</v>
      </c>
      <c r="D26" s="24">
        <f>C26/B26*100</f>
        <v>118.69391285544384</v>
      </c>
      <c r="E26" s="24">
        <f>E8+E19</f>
        <v>159.79999999999998</v>
      </c>
      <c r="F26" s="24">
        <f>F8+F19</f>
        <v>1621.6</v>
      </c>
      <c r="G26" s="38">
        <f t="shared" si="4"/>
        <v>67.698569314257526</v>
      </c>
      <c r="H26" s="38">
        <f t="shared" si="2"/>
        <v>-523.79999999999995</v>
      </c>
      <c r="I26" s="6">
        <f>I8+I19</f>
        <v>101.4</v>
      </c>
    </row>
    <row r="27" spans="1:10" ht="26.4" x14ac:dyDescent="0.25">
      <c r="A27" s="41" t="s">
        <v>36</v>
      </c>
      <c r="B27" s="24">
        <v>0</v>
      </c>
      <c r="C27" s="24">
        <v>0</v>
      </c>
      <c r="D27" s="24">
        <v>0</v>
      </c>
      <c r="E27" s="24">
        <f>C27</f>
        <v>0</v>
      </c>
      <c r="F27" s="24">
        <v>0</v>
      </c>
      <c r="G27" s="38" t="e">
        <f t="shared" si="4"/>
        <v>#DIV/0!</v>
      </c>
      <c r="H27" s="38">
        <f t="shared" si="2"/>
        <v>0</v>
      </c>
      <c r="I27" s="6">
        <v>0</v>
      </c>
    </row>
    <row r="28" spans="1:10" x14ac:dyDescent="0.25">
      <c r="A28" s="43" t="s">
        <v>38</v>
      </c>
      <c r="B28" s="24">
        <f>B26</f>
        <v>924.9</v>
      </c>
      <c r="C28" s="24">
        <f>C26</f>
        <v>1097.8</v>
      </c>
      <c r="D28" s="24">
        <f t="shared" ref="D28:D35" si="5">C28/B28*100</f>
        <v>118.69391285544384</v>
      </c>
      <c r="E28" s="24">
        <f>E26</f>
        <v>159.79999999999998</v>
      </c>
      <c r="F28" s="24">
        <f>F26</f>
        <v>1621.6</v>
      </c>
      <c r="G28" s="38">
        <f>C28/F28*100</f>
        <v>67.698569314257526</v>
      </c>
      <c r="H28" s="38">
        <f t="shared" si="2"/>
        <v>-523.79999999999995</v>
      </c>
      <c r="I28" s="6">
        <f>I26</f>
        <v>101.4</v>
      </c>
    </row>
    <row r="29" spans="1:10" x14ac:dyDescent="0.25">
      <c r="A29" s="40" t="s">
        <v>17</v>
      </c>
      <c r="B29" s="24">
        <v>97.5</v>
      </c>
      <c r="C29" s="24">
        <v>97.5</v>
      </c>
      <c r="D29" s="24">
        <f t="shared" si="5"/>
        <v>100</v>
      </c>
      <c r="E29" s="24">
        <v>16.899999999999999</v>
      </c>
      <c r="F29" s="24">
        <v>78.599999999999994</v>
      </c>
      <c r="G29" s="38">
        <f>C29/F29*100</f>
        <v>124.04580152671755</v>
      </c>
      <c r="H29" s="38">
        <f t="shared" si="2"/>
        <v>18.900000000000006</v>
      </c>
      <c r="I29" s="6">
        <v>33</v>
      </c>
    </row>
    <row r="30" spans="1:10" ht="26.4" x14ac:dyDescent="0.25">
      <c r="A30" s="66" t="s">
        <v>18</v>
      </c>
      <c r="B30" s="24">
        <v>1179.5999999999999</v>
      </c>
      <c r="C30" s="24">
        <v>1179.5999999999999</v>
      </c>
      <c r="D30" s="24">
        <f t="shared" si="5"/>
        <v>100</v>
      </c>
      <c r="E30" s="24">
        <v>147.4</v>
      </c>
      <c r="F30" s="24">
        <v>1004.5</v>
      </c>
      <c r="G30" s="38">
        <f>C30/F30*100</f>
        <v>117.43155798904927</v>
      </c>
      <c r="H30" s="38">
        <f t="shared" si="2"/>
        <v>175.09999999999991</v>
      </c>
      <c r="I30" s="6">
        <v>190</v>
      </c>
    </row>
    <row r="31" spans="1:10" x14ac:dyDescent="0.25">
      <c r="A31" s="40" t="s">
        <v>40</v>
      </c>
      <c r="B31" s="24">
        <v>908.7</v>
      </c>
      <c r="C31" s="24">
        <v>908.7</v>
      </c>
      <c r="D31" s="24">
        <f t="shared" si="5"/>
        <v>100</v>
      </c>
      <c r="E31" s="24">
        <v>133.5</v>
      </c>
      <c r="F31" s="24">
        <v>678.6</v>
      </c>
      <c r="G31" s="38">
        <f>C31/F31*100</f>
        <v>133.90804597701148</v>
      </c>
      <c r="H31" s="38">
        <f t="shared" si="2"/>
        <v>230.10000000000002</v>
      </c>
      <c r="I31" s="6"/>
    </row>
    <row r="32" spans="1:10" x14ac:dyDescent="0.25">
      <c r="A32" s="40"/>
      <c r="B32" s="24"/>
      <c r="C32" s="24"/>
      <c r="D32" s="24"/>
      <c r="E32" s="24"/>
      <c r="F32" s="24"/>
      <c r="G32" s="38"/>
      <c r="H32" s="38"/>
      <c r="I32" s="6"/>
    </row>
    <row r="33" spans="1:9" x14ac:dyDescent="0.25">
      <c r="A33" s="40" t="s">
        <v>57</v>
      </c>
      <c r="B33" s="24">
        <v>0</v>
      </c>
      <c r="C33" s="24">
        <v>0</v>
      </c>
      <c r="D33" s="24" t="e">
        <f t="shared" si="5"/>
        <v>#DIV/0!</v>
      </c>
      <c r="E33" s="24">
        <f>C33</f>
        <v>0</v>
      </c>
      <c r="F33" s="24">
        <v>0</v>
      </c>
      <c r="G33" s="38" t="e">
        <f>C33/F33*100</f>
        <v>#DIV/0!</v>
      </c>
      <c r="H33" s="38">
        <f t="shared" si="2"/>
        <v>0</v>
      </c>
      <c r="I33" s="6"/>
    </row>
    <row r="34" spans="1:9" x14ac:dyDescent="0.25">
      <c r="A34" s="40" t="s">
        <v>35</v>
      </c>
      <c r="B34" s="24">
        <f>B29+B30+B31+B33</f>
        <v>2185.8000000000002</v>
      </c>
      <c r="C34" s="24">
        <f>C29+C30+C31+C33</f>
        <v>2185.8000000000002</v>
      </c>
      <c r="D34" s="24">
        <f t="shared" si="5"/>
        <v>100</v>
      </c>
      <c r="E34" s="24">
        <f>E29+E30+E31+E33</f>
        <v>297.8</v>
      </c>
      <c r="F34" s="24">
        <f>F29+F30+F31+F33</f>
        <v>1761.6999999999998</v>
      </c>
      <c r="G34" s="38">
        <f>C34/F34*100</f>
        <v>124.073338252824</v>
      </c>
      <c r="H34" s="38">
        <f t="shared" si="2"/>
        <v>424.10000000000036</v>
      </c>
      <c r="I34" s="6">
        <f>I29+I30+I31+I33</f>
        <v>223</v>
      </c>
    </row>
    <row r="35" spans="1:9" x14ac:dyDescent="0.25">
      <c r="A35" s="40" t="s">
        <v>68</v>
      </c>
      <c r="B35" s="24"/>
      <c r="C35" s="24"/>
      <c r="D35" s="24" t="e">
        <f t="shared" si="5"/>
        <v>#DIV/0!</v>
      </c>
      <c r="E35" s="24">
        <v>0</v>
      </c>
      <c r="F35" s="24"/>
      <c r="G35" s="38" t="e">
        <f>C35/F35*100</f>
        <v>#DIV/0!</v>
      </c>
      <c r="H35" s="38">
        <f t="shared" si="2"/>
        <v>0</v>
      </c>
      <c r="I35" s="6"/>
    </row>
    <row r="36" spans="1:9" x14ac:dyDescent="0.25">
      <c r="A36" s="40"/>
      <c r="B36" s="24"/>
      <c r="C36" s="24"/>
      <c r="D36" s="24"/>
      <c r="E36" s="24"/>
      <c r="F36" s="24"/>
      <c r="G36" s="38"/>
      <c r="H36" s="38"/>
      <c r="I36" s="6"/>
    </row>
    <row r="37" spans="1:9" x14ac:dyDescent="0.25">
      <c r="A37" s="40" t="s">
        <v>107</v>
      </c>
      <c r="B37" s="24">
        <v>0</v>
      </c>
      <c r="C37" s="24">
        <v>0</v>
      </c>
      <c r="D37" s="24">
        <v>0</v>
      </c>
      <c r="E37" s="24"/>
      <c r="F37" s="24"/>
      <c r="G37" s="38"/>
      <c r="H37" s="38"/>
      <c r="I37" s="6"/>
    </row>
    <row r="38" spans="1:9" x14ac:dyDescent="0.25">
      <c r="A38" s="43" t="s">
        <v>23</v>
      </c>
      <c r="B38" s="24">
        <f>B28+B34</f>
        <v>3110.7000000000003</v>
      </c>
      <c r="C38" s="24">
        <f>C28+C34+C35+C37</f>
        <v>3283.6000000000004</v>
      </c>
      <c r="D38" s="24">
        <f>C38/B38*100</f>
        <v>105.55823448098498</v>
      </c>
      <c r="E38" s="24">
        <f>E28+E34+E35+E37</f>
        <v>457.6</v>
      </c>
      <c r="F38" s="24">
        <f>F28+F34+F35</f>
        <v>3383.2999999999997</v>
      </c>
      <c r="G38" s="38">
        <f>C38/F38*100</f>
        <v>97.053172937664428</v>
      </c>
      <c r="H38" s="38">
        <f t="shared" si="2"/>
        <v>-99.699999999999363</v>
      </c>
      <c r="I38" s="6">
        <f>I28+I34</f>
        <v>324.39999999999998</v>
      </c>
    </row>
    <row r="39" spans="1:9" x14ac:dyDescent="0.25">
      <c r="A39" s="44" t="s">
        <v>24</v>
      </c>
      <c r="B39" s="24"/>
      <c r="C39" s="24"/>
      <c r="D39" s="24"/>
      <c r="E39" s="24"/>
      <c r="F39" s="24"/>
      <c r="G39" s="38"/>
      <c r="H39" s="38"/>
      <c r="I39" s="6"/>
    </row>
    <row r="40" spans="1:9" x14ac:dyDescent="0.25">
      <c r="A40" s="45" t="s">
        <v>51</v>
      </c>
      <c r="B40" s="24">
        <v>1272</v>
      </c>
      <c r="C40" s="24">
        <v>1254.8</v>
      </c>
      <c r="D40" s="24">
        <f>C40/B40*100</f>
        <v>98.647798742138363</v>
      </c>
      <c r="E40" s="24">
        <v>332.8</v>
      </c>
      <c r="F40" s="24">
        <v>1557</v>
      </c>
      <c r="G40" s="38">
        <f>C40/F40*100</f>
        <v>80.590879897238281</v>
      </c>
      <c r="H40" s="38">
        <f t="shared" si="2"/>
        <v>-302.20000000000005</v>
      </c>
      <c r="I40" s="6">
        <v>289.60000000000002</v>
      </c>
    </row>
    <row r="41" spans="1:9" ht="18" customHeight="1" x14ac:dyDescent="0.25">
      <c r="A41" s="46" t="s">
        <v>25</v>
      </c>
      <c r="B41" s="24">
        <v>97.5</v>
      </c>
      <c r="C41" s="24">
        <v>97.5</v>
      </c>
      <c r="D41" s="24">
        <f t="shared" ref="D41:D52" si="6">C41/B41*100</f>
        <v>100</v>
      </c>
      <c r="E41" s="24">
        <v>16.899999999999999</v>
      </c>
      <c r="F41" s="24">
        <v>78.599999999999994</v>
      </c>
      <c r="G41" s="38">
        <f t="shared" ref="G41:G52" si="7">C41/F41*100</f>
        <v>124.04580152671755</v>
      </c>
      <c r="H41" s="38">
        <f t="shared" si="2"/>
        <v>18.900000000000006</v>
      </c>
      <c r="I41" s="6">
        <v>12</v>
      </c>
    </row>
    <row r="42" spans="1:9" ht="24.75" customHeight="1" x14ac:dyDescent="0.25">
      <c r="A42" s="46" t="s">
        <v>26</v>
      </c>
      <c r="B42" s="24">
        <v>24.7</v>
      </c>
      <c r="C42" s="24">
        <v>24.7</v>
      </c>
      <c r="D42" s="24">
        <f t="shared" si="6"/>
        <v>100</v>
      </c>
      <c r="E42" s="24">
        <v>0</v>
      </c>
      <c r="F42" s="24">
        <v>0</v>
      </c>
      <c r="G42" s="38" t="e">
        <f t="shared" si="7"/>
        <v>#DIV/0!</v>
      </c>
      <c r="H42" s="38">
        <f t="shared" si="2"/>
        <v>24.7</v>
      </c>
      <c r="I42" s="6"/>
    </row>
    <row r="43" spans="1:9" x14ac:dyDescent="0.25">
      <c r="A43" s="46" t="s">
        <v>27</v>
      </c>
      <c r="B43" s="24">
        <v>1184.5999999999999</v>
      </c>
      <c r="C43" s="24">
        <v>1172.4000000000001</v>
      </c>
      <c r="D43" s="24">
        <f>C43/B43*100</f>
        <v>98.97011649501944</v>
      </c>
      <c r="E43" s="24">
        <v>67.3</v>
      </c>
      <c r="F43" s="24">
        <v>594.29999999999995</v>
      </c>
      <c r="G43" s="38">
        <f t="shared" si="7"/>
        <v>197.27410398788493</v>
      </c>
      <c r="H43" s="38">
        <f t="shared" si="2"/>
        <v>578.10000000000014</v>
      </c>
      <c r="I43" s="6"/>
    </row>
    <row r="44" spans="1:9" x14ac:dyDescent="0.25">
      <c r="A44" s="46" t="s">
        <v>28</v>
      </c>
      <c r="B44" s="24">
        <v>1130</v>
      </c>
      <c r="C44" s="24">
        <v>1128.4000000000001</v>
      </c>
      <c r="D44" s="24">
        <f t="shared" si="6"/>
        <v>99.858407079646028</v>
      </c>
      <c r="E44" s="24">
        <v>145.30000000000001</v>
      </c>
      <c r="F44" s="24">
        <v>1332.3</v>
      </c>
      <c r="G44" s="38">
        <f t="shared" si="7"/>
        <v>84.695639120318262</v>
      </c>
      <c r="H44" s="38">
        <f t="shared" si="2"/>
        <v>-203.89999999999986</v>
      </c>
      <c r="I44" s="6">
        <v>61.1</v>
      </c>
    </row>
    <row r="45" spans="1:9" hidden="1" x14ac:dyDescent="0.25">
      <c r="A45" s="46" t="s">
        <v>29</v>
      </c>
      <c r="B45" s="24"/>
      <c r="C45" s="24"/>
      <c r="D45" s="24" t="e">
        <f t="shared" si="6"/>
        <v>#DIV/0!</v>
      </c>
      <c r="E45" s="24">
        <f>C45</f>
        <v>0</v>
      </c>
      <c r="F45" s="24"/>
      <c r="G45" s="38" t="e">
        <f t="shared" si="7"/>
        <v>#DIV/0!</v>
      </c>
      <c r="H45" s="38">
        <f t="shared" si="2"/>
        <v>0</v>
      </c>
      <c r="I45" s="6"/>
    </row>
    <row r="46" spans="1:9" hidden="1" x14ac:dyDescent="0.25">
      <c r="A46" s="46" t="s">
        <v>30</v>
      </c>
      <c r="B46" s="24"/>
      <c r="C46" s="24"/>
      <c r="D46" s="24" t="e">
        <f t="shared" si="6"/>
        <v>#DIV/0!</v>
      </c>
      <c r="E46" s="24">
        <f>C46</f>
        <v>0</v>
      </c>
      <c r="F46" s="24"/>
      <c r="G46" s="38" t="e">
        <f t="shared" si="7"/>
        <v>#DIV/0!</v>
      </c>
      <c r="H46" s="38">
        <f t="shared" si="2"/>
        <v>0</v>
      </c>
      <c r="I46" s="6"/>
    </row>
    <row r="47" spans="1:9" ht="14.25" customHeight="1" x14ac:dyDescent="0.25">
      <c r="A47" s="46" t="s">
        <v>31</v>
      </c>
      <c r="B47" s="24">
        <v>13</v>
      </c>
      <c r="C47" s="24">
        <v>13</v>
      </c>
      <c r="D47" s="24">
        <f t="shared" si="6"/>
        <v>100</v>
      </c>
      <c r="E47" s="24">
        <v>0</v>
      </c>
      <c r="F47" s="24">
        <v>123.9</v>
      </c>
      <c r="G47" s="38">
        <f t="shared" si="7"/>
        <v>10.492332526230831</v>
      </c>
      <c r="H47" s="38">
        <f t="shared" si="2"/>
        <v>-110.9</v>
      </c>
      <c r="I47" s="6"/>
    </row>
    <row r="48" spans="1:9" hidden="1" x14ac:dyDescent="0.25">
      <c r="A48" s="46" t="s">
        <v>66</v>
      </c>
      <c r="B48" s="24"/>
      <c r="C48" s="24"/>
      <c r="D48" s="24" t="e">
        <f t="shared" si="6"/>
        <v>#DIV/0!</v>
      </c>
      <c r="E48" s="24">
        <f>C48</f>
        <v>0</v>
      </c>
      <c r="F48" s="24"/>
      <c r="G48" s="38" t="e">
        <f t="shared" si="7"/>
        <v>#DIV/0!</v>
      </c>
      <c r="H48" s="38">
        <f t="shared" si="2"/>
        <v>0</v>
      </c>
      <c r="I48" s="6"/>
    </row>
    <row r="49" spans="1:9" x14ac:dyDescent="0.25">
      <c r="A49" s="46" t="s">
        <v>32</v>
      </c>
      <c r="B49" s="24">
        <v>67</v>
      </c>
      <c r="C49" s="24">
        <v>67</v>
      </c>
      <c r="D49" s="24">
        <f t="shared" si="6"/>
        <v>100</v>
      </c>
      <c r="E49" s="24">
        <v>8.4</v>
      </c>
      <c r="F49" s="24">
        <v>77.400000000000006</v>
      </c>
      <c r="G49" s="38">
        <f t="shared" si="7"/>
        <v>86.563307493540037</v>
      </c>
      <c r="H49" s="38">
        <f t="shared" si="2"/>
        <v>-10.400000000000006</v>
      </c>
      <c r="I49" s="6"/>
    </row>
    <row r="50" spans="1:9" hidden="1" x14ac:dyDescent="0.25">
      <c r="A50" s="46" t="s">
        <v>65</v>
      </c>
      <c r="B50" s="24">
        <v>0</v>
      </c>
      <c r="C50" s="24">
        <v>0</v>
      </c>
      <c r="D50" s="24" t="e">
        <f t="shared" si="6"/>
        <v>#DIV/0!</v>
      </c>
      <c r="E50" s="24">
        <v>0</v>
      </c>
      <c r="F50" s="24">
        <v>0</v>
      </c>
      <c r="G50" s="38" t="e">
        <f t="shared" si="7"/>
        <v>#DIV/0!</v>
      </c>
      <c r="H50" s="38">
        <f t="shared" si="2"/>
        <v>0</v>
      </c>
      <c r="I50" s="6"/>
    </row>
    <row r="51" spans="1:9" hidden="1" x14ac:dyDescent="0.25">
      <c r="A51" s="46" t="s">
        <v>67</v>
      </c>
      <c r="B51" s="24">
        <v>0</v>
      </c>
      <c r="C51" s="24">
        <v>0</v>
      </c>
      <c r="D51" s="24" t="e">
        <f t="shared" si="6"/>
        <v>#DIV/0!</v>
      </c>
      <c r="E51" s="24">
        <v>0</v>
      </c>
      <c r="F51" s="24">
        <v>0</v>
      </c>
      <c r="G51" s="38" t="e">
        <f t="shared" si="7"/>
        <v>#DIV/0!</v>
      </c>
      <c r="H51" s="38">
        <f t="shared" si="2"/>
        <v>0</v>
      </c>
      <c r="I51" s="6"/>
    </row>
    <row r="52" spans="1:9" hidden="1" x14ac:dyDescent="0.25">
      <c r="A52" s="46" t="s">
        <v>56</v>
      </c>
      <c r="B52" s="24">
        <v>0</v>
      </c>
      <c r="C52" s="24">
        <v>0</v>
      </c>
      <c r="D52" s="24" t="e">
        <f t="shared" si="6"/>
        <v>#DIV/0!</v>
      </c>
      <c r="E52" s="24">
        <v>0</v>
      </c>
      <c r="F52" s="24">
        <v>0</v>
      </c>
      <c r="G52" s="38" t="e">
        <f t="shared" si="7"/>
        <v>#DIV/0!</v>
      </c>
      <c r="H52" s="38">
        <f t="shared" si="2"/>
        <v>0</v>
      </c>
      <c r="I52" s="6"/>
    </row>
    <row r="53" spans="1:9" x14ac:dyDescent="0.25">
      <c r="A53" s="47" t="s">
        <v>33</v>
      </c>
      <c r="B53" s="24">
        <f>B40+B41+B42+B43+B44+B45+B46+B47+B48+B49+B50+B51+B52</f>
        <v>3788.8</v>
      </c>
      <c r="C53" s="24">
        <f>C40+C41+C42+C43+C44+C45+C46+C47+C48+C49+C50+C51+C52</f>
        <v>3757.8</v>
      </c>
      <c r="D53" s="24">
        <f>C53/B53*100</f>
        <v>99.181798986486484</v>
      </c>
      <c r="E53" s="24">
        <f>SUM(E40:E52)</f>
        <v>570.69999999999993</v>
      </c>
      <c r="F53" s="24">
        <f>F40+F41+F42+F43+F44+F45+F46+F47+F48+F49+F50+F51+F52</f>
        <v>3763.5</v>
      </c>
      <c r="G53" s="38">
        <f>C53/F53*100</f>
        <v>99.848545237146283</v>
      </c>
      <c r="H53" s="38">
        <f t="shared" si="2"/>
        <v>-5.6999999999998181</v>
      </c>
      <c r="I53" s="24">
        <f>I40+I41+I42+I43+I44+I45+I46+I47+I48+I49+I50+I51+I52</f>
        <v>362.70000000000005</v>
      </c>
    </row>
    <row r="55" spans="1:9" x14ac:dyDescent="0.25">
      <c r="A55" s="54" t="s">
        <v>104</v>
      </c>
      <c r="B55" s="37">
        <v>548.1</v>
      </c>
    </row>
    <row r="56" spans="1:9" x14ac:dyDescent="0.25">
      <c r="A56" s="54" t="s">
        <v>60</v>
      </c>
      <c r="B56" s="37">
        <f>C38</f>
        <v>3283.6000000000004</v>
      </c>
    </row>
    <row r="57" spans="1:9" x14ac:dyDescent="0.25">
      <c r="A57" s="54" t="s">
        <v>61</v>
      </c>
      <c r="B57" s="37">
        <f>B55+B56</f>
        <v>3831.7000000000003</v>
      </c>
    </row>
    <row r="58" spans="1:9" x14ac:dyDescent="0.25">
      <c r="A58" s="43" t="s">
        <v>62</v>
      </c>
      <c r="B58" s="37">
        <f>C53</f>
        <v>3757.8</v>
      </c>
    </row>
    <row r="59" spans="1:9" x14ac:dyDescent="0.25">
      <c r="A59" s="43" t="s">
        <v>113</v>
      </c>
      <c r="B59" s="37">
        <f>B57-B58</f>
        <v>73.900000000000091</v>
      </c>
    </row>
  </sheetData>
  <mergeCells count="9">
    <mergeCell ref="H5:H6"/>
    <mergeCell ref="G5:G6"/>
    <mergeCell ref="A2:F2"/>
    <mergeCell ref="A4:D4"/>
    <mergeCell ref="E5:E6"/>
    <mergeCell ref="F5:F6"/>
    <mergeCell ref="C5:D5"/>
    <mergeCell ref="B5:B6"/>
    <mergeCell ref="A3:F3"/>
  </mergeCells>
  <phoneticPr fontId="11" type="noConversion"/>
  <pageMargins left="0.15" right="0.2" top="0.17" bottom="0.17" header="0.17" footer="0.17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9"/>
  <sheetViews>
    <sheetView tabSelected="1" zoomScale="150" zoomScaleNormal="150" workbookViewId="0">
      <selection activeCell="E56" sqref="E56"/>
    </sheetView>
  </sheetViews>
  <sheetFormatPr defaultRowHeight="13.2" x14ac:dyDescent="0.25"/>
  <cols>
    <col min="1" max="1" width="35.109375" style="32" customWidth="1"/>
    <col min="2" max="5" width="9.109375" style="32" customWidth="1"/>
    <col min="6" max="6" width="10.109375" style="32" customWidth="1"/>
    <col min="7" max="7" width="9.5546875" style="32" customWidth="1"/>
    <col min="8" max="8" width="7.5546875" style="32" customWidth="1"/>
    <col min="9" max="10" width="9.109375" hidden="1" customWidth="1"/>
  </cols>
  <sheetData>
    <row r="1" spans="1:9" x14ac:dyDescent="0.25">
      <c r="A1" s="48" t="s">
        <v>0</v>
      </c>
      <c r="B1" s="49"/>
      <c r="C1" s="49"/>
    </row>
    <row r="2" spans="1:9" ht="34.5" customHeight="1" x14ac:dyDescent="0.25">
      <c r="A2" s="88" t="s">
        <v>46</v>
      </c>
      <c r="B2" s="88"/>
      <c r="C2" s="88"/>
      <c r="D2" s="88"/>
      <c r="E2" s="88"/>
      <c r="F2" s="88"/>
    </row>
    <row r="3" spans="1:9" ht="20.25" customHeight="1" x14ac:dyDescent="0.25">
      <c r="A3" s="86" t="s">
        <v>108</v>
      </c>
      <c r="B3" s="86"/>
      <c r="C3" s="86"/>
      <c r="D3" s="86"/>
      <c r="E3" s="86"/>
      <c r="F3" s="86"/>
    </row>
    <row r="4" spans="1:9" x14ac:dyDescent="0.25">
      <c r="A4" s="87"/>
      <c r="B4" s="87"/>
      <c r="C4" s="87"/>
      <c r="D4" s="87"/>
    </row>
    <row r="5" spans="1:9" ht="25.5" customHeight="1" x14ac:dyDescent="0.25">
      <c r="A5" s="51"/>
      <c r="B5" s="78" t="s">
        <v>109</v>
      </c>
      <c r="C5" s="83" t="s">
        <v>112</v>
      </c>
      <c r="D5" s="84"/>
      <c r="E5" s="81" t="s">
        <v>110</v>
      </c>
      <c r="F5" s="81" t="s">
        <v>111</v>
      </c>
      <c r="G5" s="78" t="s">
        <v>102</v>
      </c>
      <c r="H5" s="77" t="s">
        <v>103</v>
      </c>
    </row>
    <row r="6" spans="1:9" ht="43.5" customHeight="1" x14ac:dyDescent="0.25">
      <c r="A6" s="52"/>
      <c r="B6" s="85"/>
      <c r="C6" s="4" t="s">
        <v>2</v>
      </c>
      <c r="D6" s="4" t="s">
        <v>3</v>
      </c>
      <c r="E6" s="82"/>
      <c r="F6" s="82"/>
      <c r="G6" s="79"/>
      <c r="H6" s="77"/>
    </row>
    <row r="7" spans="1:9" ht="15.75" customHeight="1" x14ac:dyDescent="0.25">
      <c r="A7" s="53">
        <v>1</v>
      </c>
      <c r="B7" s="28">
        <v>2</v>
      </c>
      <c r="C7" s="30">
        <v>3</v>
      </c>
      <c r="D7" s="30">
        <v>4</v>
      </c>
      <c r="E7" s="30">
        <v>5</v>
      </c>
      <c r="F7" s="30">
        <v>6</v>
      </c>
      <c r="G7" s="30">
        <v>7</v>
      </c>
      <c r="H7" s="30">
        <v>8</v>
      </c>
    </row>
    <row r="8" spans="1:9" s="25" customFormat="1" x14ac:dyDescent="0.25">
      <c r="A8" s="39" t="s">
        <v>52</v>
      </c>
      <c r="B8" s="24">
        <f>B9+B12+B14+B15+B16+B17+B18+B10+B11</f>
        <v>2835</v>
      </c>
      <c r="C8" s="24">
        <f>C9+C12+C14+C15+C16+C17+C18+C10+C11</f>
        <v>2835</v>
      </c>
      <c r="D8" s="24">
        <f t="shared" ref="D8:D13" si="0">C8/B8*100</f>
        <v>100</v>
      </c>
      <c r="E8" s="24">
        <f>E9+E14+E15+E16+E17</f>
        <v>273.09999999999997</v>
      </c>
      <c r="F8" s="24">
        <f>F9+F12+F14+F15+F16+F17+F18+F10+F11</f>
        <v>2103.6000000000004</v>
      </c>
      <c r="G8" s="58">
        <f t="shared" ref="G8:G18" si="1">C8/F8*100</f>
        <v>134.76896748431258</v>
      </c>
      <c r="H8" s="58">
        <f t="shared" ref="H8:H31" si="2">C8-F8</f>
        <v>731.39999999999964</v>
      </c>
      <c r="I8" s="6">
        <f>I9+I12+I14+I15+I16+I17+I18</f>
        <v>362.90000000000003</v>
      </c>
    </row>
    <row r="9" spans="1:9" x14ac:dyDescent="0.25">
      <c r="A9" s="40" t="s">
        <v>4</v>
      </c>
      <c r="B9" s="24">
        <v>1395</v>
      </c>
      <c r="C9" s="24">
        <v>1395.8</v>
      </c>
      <c r="D9" s="24">
        <f t="shared" si="0"/>
        <v>100.05734767025089</v>
      </c>
      <c r="E9" s="24">
        <v>205.2</v>
      </c>
      <c r="F9" s="24">
        <v>1052.9000000000001</v>
      </c>
      <c r="G9" s="38">
        <f t="shared" si="1"/>
        <v>132.56719536518187</v>
      </c>
      <c r="H9" s="38">
        <f t="shared" si="2"/>
        <v>342.89999999999986</v>
      </c>
      <c r="I9" s="6">
        <v>292.2</v>
      </c>
    </row>
    <row r="10" spans="1:9" hidden="1" x14ac:dyDescent="0.25">
      <c r="A10" s="40" t="s">
        <v>76</v>
      </c>
      <c r="B10" s="24"/>
      <c r="C10" s="24"/>
      <c r="D10" s="24" t="e">
        <f t="shared" si="0"/>
        <v>#DIV/0!</v>
      </c>
      <c r="E10" s="24">
        <f>C10-[1]Туш!$C$9</f>
        <v>-557.5</v>
      </c>
      <c r="F10" s="24"/>
      <c r="G10" s="38" t="e">
        <f t="shared" si="1"/>
        <v>#DIV/0!</v>
      </c>
      <c r="H10" s="38">
        <f t="shared" si="2"/>
        <v>0</v>
      </c>
      <c r="I10" s="6"/>
    </row>
    <row r="11" spans="1:9" ht="12.75" hidden="1" customHeight="1" x14ac:dyDescent="0.25">
      <c r="A11" s="40" t="s">
        <v>80</v>
      </c>
      <c r="B11" s="24"/>
      <c r="C11" s="24"/>
      <c r="D11" s="24" t="e">
        <f t="shared" si="0"/>
        <v>#DIV/0!</v>
      </c>
      <c r="E11" s="24">
        <f>C11-[1]Туш!$C$9</f>
        <v>-557.5</v>
      </c>
      <c r="F11" s="24"/>
      <c r="G11" s="38" t="e">
        <f t="shared" si="1"/>
        <v>#DIV/0!</v>
      </c>
      <c r="H11" s="38">
        <f t="shared" si="2"/>
        <v>0</v>
      </c>
      <c r="I11" s="6"/>
    </row>
    <row r="12" spans="1:9" hidden="1" x14ac:dyDescent="0.25">
      <c r="A12" s="40" t="s">
        <v>5</v>
      </c>
      <c r="B12" s="24"/>
      <c r="C12" s="24"/>
      <c r="D12" s="24" t="e">
        <f t="shared" si="0"/>
        <v>#DIV/0!</v>
      </c>
      <c r="E12" s="24">
        <f>C12-[1]Туш!$C$9</f>
        <v>-557.5</v>
      </c>
      <c r="F12" s="24"/>
      <c r="G12" s="38" t="e">
        <f t="shared" si="1"/>
        <v>#DIV/0!</v>
      </c>
      <c r="H12" s="38">
        <f t="shared" si="2"/>
        <v>0</v>
      </c>
      <c r="I12" s="6"/>
    </row>
    <row r="13" spans="1:9" hidden="1" x14ac:dyDescent="0.25">
      <c r="A13" s="40" t="s">
        <v>72</v>
      </c>
      <c r="B13" s="24"/>
      <c r="C13" s="24"/>
      <c r="D13" s="24" t="e">
        <f t="shared" si="0"/>
        <v>#DIV/0!</v>
      </c>
      <c r="E13" s="24">
        <f>C13-[1]Туш!$C$9</f>
        <v>-557.5</v>
      </c>
      <c r="F13" s="24"/>
      <c r="G13" s="38" t="e">
        <f t="shared" si="1"/>
        <v>#DIV/0!</v>
      </c>
      <c r="H13" s="38">
        <f t="shared" si="2"/>
        <v>0</v>
      </c>
      <c r="I13" s="6"/>
    </row>
    <row r="14" spans="1:9" x14ac:dyDescent="0.25">
      <c r="A14" s="40" t="s">
        <v>6</v>
      </c>
      <c r="B14" s="24">
        <v>47</v>
      </c>
      <c r="C14" s="24">
        <v>47.8</v>
      </c>
      <c r="D14" s="24">
        <f t="shared" ref="D14:D24" si="3">C14/B14*100</f>
        <v>101.70212765957447</v>
      </c>
      <c r="E14" s="24">
        <v>0</v>
      </c>
      <c r="F14" s="24">
        <v>22.8</v>
      </c>
      <c r="G14" s="38">
        <f t="shared" si="1"/>
        <v>209.64912280701751</v>
      </c>
      <c r="H14" s="38">
        <f t="shared" si="2"/>
        <v>24.999999999999996</v>
      </c>
      <c r="I14" s="6">
        <v>0.8</v>
      </c>
    </row>
    <row r="15" spans="1:9" x14ac:dyDescent="0.25">
      <c r="A15" s="40" t="s">
        <v>7</v>
      </c>
      <c r="B15" s="24">
        <v>45</v>
      </c>
      <c r="C15" s="24">
        <v>41.5</v>
      </c>
      <c r="D15" s="24">
        <f t="shared" si="3"/>
        <v>92.222222222222229</v>
      </c>
      <c r="E15" s="24">
        <v>-1.8</v>
      </c>
      <c r="F15" s="24">
        <v>-51.3</v>
      </c>
      <c r="G15" s="38">
        <f t="shared" si="1"/>
        <v>-80.896686159844052</v>
      </c>
      <c r="H15" s="38">
        <f t="shared" si="2"/>
        <v>92.8</v>
      </c>
      <c r="I15" s="6">
        <v>0.3</v>
      </c>
    </row>
    <row r="16" spans="1:9" x14ac:dyDescent="0.25">
      <c r="A16" s="40" t="s">
        <v>8</v>
      </c>
      <c r="B16" s="24">
        <v>1348</v>
      </c>
      <c r="C16" s="24">
        <v>1349.9</v>
      </c>
      <c r="D16" s="24">
        <f>C16/B16*100</f>
        <v>100.14094955489614</v>
      </c>
      <c r="E16" s="24">
        <v>69.7</v>
      </c>
      <c r="F16" s="24">
        <v>1079.2</v>
      </c>
      <c r="G16" s="38">
        <f t="shared" si="1"/>
        <v>125.08339510748702</v>
      </c>
      <c r="H16" s="38">
        <f t="shared" si="2"/>
        <v>270.70000000000005</v>
      </c>
      <c r="I16" s="6">
        <v>67.8</v>
      </c>
    </row>
    <row r="17" spans="1:10" x14ac:dyDescent="0.25">
      <c r="A17" s="41" t="s">
        <v>9</v>
      </c>
      <c r="B17" s="24">
        <v>0</v>
      </c>
      <c r="C17" s="24">
        <v>0</v>
      </c>
      <c r="D17" s="24" t="e">
        <f>C17/B17*100</f>
        <v>#DIV/0!</v>
      </c>
      <c r="E17" s="24">
        <v>0</v>
      </c>
      <c r="F17" s="24">
        <v>0</v>
      </c>
      <c r="G17" s="38" t="e">
        <f t="shared" si="1"/>
        <v>#DIV/0!</v>
      </c>
      <c r="H17" s="38">
        <f t="shared" si="2"/>
        <v>0</v>
      </c>
      <c r="I17" s="6">
        <v>1.8</v>
      </c>
    </row>
    <row r="18" spans="1:10" ht="39.6" hidden="1" x14ac:dyDescent="0.25">
      <c r="A18" s="42" t="s">
        <v>14</v>
      </c>
      <c r="B18" s="24">
        <v>0</v>
      </c>
      <c r="C18" s="24">
        <v>0</v>
      </c>
      <c r="D18" s="24" t="e">
        <f>C18/B18*100</f>
        <v>#DIV/0!</v>
      </c>
      <c r="E18" s="24">
        <f>C18-[1]Туш!$C$9</f>
        <v>-557.5</v>
      </c>
      <c r="F18" s="24">
        <v>0</v>
      </c>
      <c r="G18" s="38" t="e">
        <f t="shared" si="1"/>
        <v>#DIV/0!</v>
      </c>
      <c r="H18" s="38">
        <f t="shared" si="2"/>
        <v>0</v>
      </c>
      <c r="I18" s="6"/>
    </row>
    <row r="19" spans="1:10" x14ac:dyDescent="0.25">
      <c r="A19" s="43" t="s">
        <v>53</v>
      </c>
      <c r="B19" s="24">
        <f t="shared" ref="B19:G19" si="4">B20+B21+B22+B23+B24+B25</f>
        <v>378.2</v>
      </c>
      <c r="C19" s="24">
        <f t="shared" si="4"/>
        <v>379</v>
      </c>
      <c r="D19" s="24" t="e">
        <f t="shared" si="4"/>
        <v>#DIV/0!</v>
      </c>
      <c r="E19" s="24">
        <v>3.5</v>
      </c>
      <c r="F19" s="24">
        <f>F20+F21+F22+F23+F24+F25</f>
        <v>623.70000000000005</v>
      </c>
      <c r="G19" s="24" t="e">
        <f t="shared" si="4"/>
        <v>#DIV/0!</v>
      </c>
      <c r="H19" s="38">
        <f t="shared" si="2"/>
        <v>-244.70000000000005</v>
      </c>
      <c r="I19" s="6" t="e">
        <f>I20+I21+#REF!+I22+#REF!+I23+I24+I25</f>
        <v>#REF!</v>
      </c>
    </row>
    <row r="20" spans="1:10" ht="26.4" hidden="1" x14ac:dyDescent="0.25">
      <c r="A20" s="40" t="s">
        <v>10</v>
      </c>
      <c r="B20" s="24"/>
      <c r="C20" s="24"/>
      <c r="D20" s="24" t="e">
        <f t="shared" si="3"/>
        <v>#DIV/0!</v>
      </c>
      <c r="E20" s="24">
        <f>C20-[1]Туш!$C$9</f>
        <v>-557.5</v>
      </c>
      <c r="F20" s="24"/>
      <c r="G20" s="38" t="e">
        <f t="shared" ref="G20:G31" si="5">C20/F20*100</f>
        <v>#DIV/0!</v>
      </c>
      <c r="H20" s="38">
        <f t="shared" si="2"/>
        <v>0</v>
      </c>
      <c r="I20" s="6"/>
    </row>
    <row r="21" spans="1:10" ht="26.4" x14ac:dyDescent="0.25">
      <c r="A21" s="3" t="s">
        <v>75</v>
      </c>
      <c r="B21" s="24">
        <v>52.2</v>
      </c>
      <c r="C21" s="24">
        <v>52.4</v>
      </c>
      <c r="D21" s="24">
        <f t="shared" si="3"/>
        <v>100.38314176245208</v>
      </c>
      <c r="E21" s="24">
        <v>3.4</v>
      </c>
      <c r="F21" s="24">
        <v>49.6</v>
      </c>
      <c r="G21" s="38">
        <f t="shared" si="5"/>
        <v>105.64516129032258</v>
      </c>
      <c r="H21" s="38">
        <f t="shared" si="2"/>
        <v>2.7999999999999972</v>
      </c>
      <c r="I21" s="6">
        <v>9.4</v>
      </c>
    </row>
    <row r="22" spans="1:10" x14ac:dyDescent="0.25">
      <c r="A22" s="40" t="s">
        <v>11</v>
      </c>
      <c r="B22" s="24">
        <v>0</v>
      </c>
      <c r="C22" s="24">
        <v>0</v>
      </c>
      <c r="D22" s="24" t="e">
        <f t="shared" si="3"/>
        <v>#DIV/0!</v>
      </c>
      <c r="E22" s="24">
        <v>0</v>
      </c>
      <c r="F22" s="24">
        <v>460.9</v>
      </c>
      <c r="G22" s="38">
        <f t="shared" si="5"/>
        <v>0</v>
      </c>
      <c r="H22" s="38">
        <f t="shared" si="2"/>
        <v>-460.9</v>
      </c>
      <c r="I22" s="6">
        <v>37</v>
      </c>
    </row>
    <row r="23" spans="1:10" ht="26.4" x14ac:dyDescent="0.25">
      <c r="A23" s="40" t="s">
        <v>12</v>
      </c>
      <c r="B23" s="24">
        <v>0</v>
      </c>
      <c r="C23" s="24">
        <v>0</v>
      </c>
      <c r="D23" s="24" t="e">
        <f t="shared" si="3"/>
        <v>#DIV/0!</v>
      </c>
      <c r="E23" s="24">
        <v>0</v>
      </c>
      <c r="F23" s="24">
        <v>0</v>
      </c>
      <c r="G23" s="38" t="e">
        <f t="shared" si="5"/>
        <v>#DIV/0!</v>
      </c>
      <c r="H23" s="38">
        <f t="shared" si="2"/>
        <v>0</v>
      </c>
      <c r="I23" s="6"/>
    </row>
    <row r="24" spans="1:10" x14ac:dyDescent="0.25">
      <c r="A24" s="40" t="s">
        <v>13</v>
      </c>
      <c r="B24" s="24">
        <v>0</v>
      </c>
      <c r="C24" s="24">
        <v>0</v>
      </c>
      <c r="D24" s="24" t="e">
        <f t="shared" si="3"/>
        <v>#DIV/0!</v>
      </c>
      <c r="E24" s="24">
        <v>0</v>
      </c>
      <c r="F24" s="24">
        <v>0</v>
      </c>
      <c r="G24" s="38" t="e">
        <f t="shared" si="5"/>
        <v>#DIV/0!</v>
      </c>
      <c r="H24" s="38">
        <f t="shared" si="2"/>
        <v>0</v>
      </c>
      <c r="I24" s="6">
        <v>0</v>
      </c>
      <c r="J24" t="s">
        <v>1</v>
      </c>
    </row>
    <row r="25" spans="1:10" ht="26.4" x14ac:dyDescent="0.25">
      <c r="A25" s="42" t="s">
        <v>41</v>
      </c>
      <c r="B25" s="24">
        <v>326</v>
      </c>
      <c r="C25" s="24">
        <v>326.60000000000002</v>
      </c>
      <c r="D25" s="24">
        <f>C25/B25*100</f>
        <v>100.1840490797546</v>
      </c>
      <c r="E25" s="24">
        <v>0</v>
      </c>
      <c r="F25" s="24">
        <v>113.2</v>
      </c>
      <c r="G25" s="38">
        <f t="shared" si="5"/>
        <v>288.51590106007069</v>
      </c>
      <c r="H25" s="38">
        <f t="shared" si="2"/>
        <v>213.40000000000003</v>
      </c>
      <c r="I25" s="6">
        <v>3.9</v>
      </c>
    </row>
    <row r="26" spans="1:10" x14ac:dyDescent="0.25">
      <c r="A26" s="43" t="s">
        <v>15</v>
      </c>
      <c r="B26" s="24">
        <f>B8+B19</f>
        <v>3213.2</v>
      </c>
      <c r="C26" s="24">
        <f>C8+C19</f>
        <v>3214</v>
      </c>
      <c r="D26" s="24">
        <f>C26/B26*100</f>
        <v>100.0248972986431</v>
      </c>
      <c r="E26" s="24">
        <f>E19+E8</f>
        <v>276.59999999999997</v>
      </c>
      <c r="F26" s="24">
        <f>F8+F19</f>
        <v>2727.3</v>
      </c>
      <c r="G26" s="38">
        <f t="shared" si="5"/>
        <v>117.84548821178453</v>
      </c>
      <c r="H26" s="38">
        <f t="shared" si="2"/>
        <v>486.69999999999982</v>
      </c>
      <c r="I26" s="6" t="e">
        <f>I8+I19</f>
        <v>#REF!</v>
      </c>
    </row>
    <row r="27" spans="1:10" ht="26.4" x14ac:dyDescent="0.25">
      <c r="A27" s="41" t="s">
        <v>36</v>
      </c>
      <c r="B27" s="24">
        <v>0</v>
      </c>
      <c r="C27" s="24">
        <v>0</v>
      </c>
      <c r="D27" s="24">
        <v>0</v>
      </c>
      <c r="E27" s="24">
        <v>0</v>
      </c>
      <c r="F27" s="24">
        <v>0</v>
      </c>
      <c r="G27" s="38" t="e">
        <f t="shared" si="5"/>
        <v>#DIV/0!</v>
      </c>
      <c r="H27" s="38">
        <f t="shared" si="2"/>
        <v>0</v>
      </c>
      <c r="I27" s="6">
        <v>0</v>
      </c>
    </row>
    <row r="28" spans="1:10" x14ac:dyDescent="0.25">
      <c r="A28" s="43" t="s">
        <v>38</v>
      </c>
      <c r="B28" s="24">
        <f>B26</f>
        <v>3213.2</v>
      </c>
      <c r="C28" s="24">
        <f>C26</f>
        <v>3214</v>
      </c>
      <c r="D28" s="24">
        <f>C28/B28*100</f>
        <v>100.0248972986431</v>
      </c>
      <c r="E28" s="24">
        <f>E26+E27</f>
        <v>276.59999999999997</v>
      </c>
      <c r="F28" s="24">
        <f>F26</f>
        <v>2727.3</v>
      </c>
      <c r="G28" s="38">
        <f t="shared" si="5"/>
        <v>117.84548821178453</v>
      </c>
      <c r="H28" s="38">
        <f t="shared" si="2"/>
        <v>486.69999999999982</v>
      </c>
      <c r="I28" s="6" t="e">
        <f>I26</f>
        <v>#REF!</v>
      </c>
    </row>
    <row r="29" spans="1:10" x14ac:dyDescent="0.25">
      <c r="A29" s="40" t="s">
        <v>17</v>
      </c>
      <c r="B29" s="24">
        <v>204.2</v>
      </c>
      <c r="C29" s="24">
        <v>204.2</v>
      </c>
      <c r="D29" s="24">
        <f>C29/B29*100</f>
        <v>100</v>
      </c>
      <c r="E29" s="24">
        <v>27.2</v>
      </c>
      <c r="F29" s="24">
        <v>162.5</v>
      </c>
      <c r="G29" s="38">
        <f t="shared" si="5"/>
        <v>125.66153846153844</v>
      </c>
      <c r="H29" s="38">
        <f t="shared" si="2"/>
        <v>41.699999999999989</v>
      </c>
      <c r="I29" s="6">
        <v>33</v>
      </c>
    </row>
    <row r="30" spans="1:10" ht="26.4" x14ac:dyDescent="0.25">
      <c r="A30" s="66" t="s">
        <v>18</v>
      </c>
      <c r="B30" s="24">
        <v>980.4</v>
      </c>
      <c r="C30" s="24">
        <v>980.4</v>
      </c>
      <c r="D30" s="24">
        <f>C30/B30*100</f>
        <v>100</v>
      </c>
      <c r="E30" s="24">
        <v>122.5</v>
      </c>
      <c r="F30" s="24">
        <v>909.6</v>
      </c>
      <c r="G30" s="38">
        <f t="shared" si="5"/>
        <v>107.78364116094987</v>
      </c>
      <c r="H30" s="38">
        <f t="shared" si="2"/>
        <v>70.799999999999955</v>
      </c>
      <c r="I30" s="6">
        <v>200</v>
      </c>
    </row>
    <row r="31" spans="1:10" x14ac:dyDescent="0.25">
      <c r="A31" s="40" t="s">
        <v>40</v>
      </c>
      <c r="B31" s="24">
        <v>1883.8</v>
      </c>
      <c r="C31" s="24">
        <v>1883.8</v>
      </c>
      <c r="D31" s="24">
        <f>C31/B31*100</f>
        <v>100</v>
      </c>
      <c r="E31" s="24">
        <v>378.4</v>
      </c>
      <c r="F31" s="24">
        <v>1747.8</v>
      </c>
      <c r="G31" s="38">
        <f t="shared" si="5"/>
        <v>107.7812106648358</v>
      </c>
      <c r="H31" s="38">
        <f t="shared" si="2"/>
        <v>136</v>
      </c>
      <c r="I31" s="6"/>
    </row>
    <row r="32" spans="1:10" x14ac:dyDescent="0.25">
      <c r="A32" s="40"/>
      <c r="B32" s="24"/>
      <c r="C32" s="24"/>
      <c r="D32" s="24"/>
      <c r="E32" s="24"/>
      <c r="F32" s="24"/>
      <c r="G32" s="38"/>
      <c r="H32" s="38"/>
      <c r="I32" s="6"/>
    </row>
    <row r="33" spans="1:9" x14ac:dyDescent="0.25">
      <c r="A33" s="40" t="s">
        <v>20</v>
      </c>
      <c r="B33" s="24">
        <v>2013.1</v>
      </c>
      <c r="C33" s="24">
        <v>2013.1</v>
      </c>
      <c r="D33" s="24">
        <f>C33/B33*100</f>
        <v>100</v>
      </c>
      <c r="E33" s="24">
        <v>1963.1</v>
      </c>
      <c r="F33" s="24">
        <v>4296.3999999999996</v>
      </c>
      <c r="G33" s="38"/>
      <c r="H33" s="38">
        <f>C33-F33</f>
        <v>-2283.2999999999997</v>
      </c>
      <c r="I33" s="6">
        <v>185.5</v>
      </c>
    </row>
    <row r="34" spans="1:9" x14ac:dyDescent="0.25">
      <c r="A34" s="40" t="s">
        <v>35</v>
      </c>
      <c r="B34" s="24">
        <f>B33+B30+B29+B31</f>
        <v>5081.5</v>
      </c>
      <c r="C34" s="24">
        <f>C33+C30+C29+C31</f>
        <v>5081.5</v>
      </c>
      <c r="D34" s="24">
        <f>C34/B34*100</f>
        <v>100</v>
      </c>
      <c r="E34" s="24">
        <f>E29+E30+E31+E33</f>
        <v>2491.1999999999998</v>
      </c>
      <c r="F34" s="24">
        <f>F33+F30+F29+F31</f>
        <v>7116.3</v>
      </c>
      <c r="G34" s="38">
        <f>C34/F34*100</f>
        <v>71.406489327318965</v>
      </c>
      <c r="H34" s="38">
        <f>C34-F34</f>
        <v>-2034.8000000000002</v>
      </c>
      <c r="I34" s="6">
        <f>I29+I30+I31+I32+I33</f>
        <v>418.5</v>
      </c>
    </row>
    <row r="35" spans="1:9" x14ac:dyDescent="0.25">
      <c r="A35" s="40" t="s">
        <v>68</v>
      </c>
      <c r="B35" s="24"/>
      <c r="C35" s="24"/>
      <c r="D35" s="24" t="e">
        <f>C35/B35*100</f>
        <v>#DIV/0!</v>
      </c>
      <c r="E35" s="24"/>
      <c r="F35" s="24"/>
      <c r="G35" s="38" t="e">
        <f>C35/F35*100</f>
        <v>#DIV/0!</v>
      </c>
      <c r="H35" s="38">
        <f>C35-F35</f>
        <v>0</v>
      </c>
      <c r="I35" s="6"/>
    </row>
    <row r="36" spans="1:9" x14ac:dyDescent="0.25">
      <c r="A36" s="40"/>
      <c r="B36" s="24"/>
      <c r="C36" s="24"/>
      <c r="D36" s="24"/>
      <c r="E36" s="24"/>
      <c r="F36" s="24"/>
      <c r="G36" s="38"/>
      <c r="H36" s="38"/>
      <c r="I36" s="6"/>
    </row>
    <row r="37" spans="1:9" x14ac:dyDescent="0.25">
      <c r="A37" s="40" t="s">
        <v>50</v>
      </c>
      <c r="B37" s="24"/>
      <c r="C37" s="24"/>
      <c r="D37" s="24"/>
      <c r="E37" s="24"/>
      <c r="F37" s="24"/>
      <c r="G37" s="38"/>
      <c r="H37" s="38"/>
      <c r="I37" s="6"/>
    </row>
    <row r="38" spans="1:9" x14ac:dyDescent="0.25">
      <c r="A38" s="43" t="s">
        <v>23</v>
      </c>
      <c r="B38" s="24">
        <f>B28+B34+B35</f>
        <v>8294.7000000000007</v>
      </c>
      <c r="C38" s="24">
        <f>C28+C34+C35</f>
        <v>8295.5</v>
      </c>
      <c r="D38" s="24">
        <f>C38/B38*100</f>
        <v>100.00964471288893</v>
      </c>
      <c r="E38" s="24">
        <f>E28+E34</f>
        <v>2767.7999999999997</v>
      </c>
      <c r="F38" s="24">
        <f>F28+F34+F35</f>
        <v>9843.6</v>
      </c>
      <c r="G38" s="38">
        <f>C38/F38*100</f>
        <v>84.273030192206093</v>
      </c>
      <c r="H38" s="38">
        <f>C38-F38</f>
        <v>-1548.1000000000004</v>
      </c>
      <c r="I38" s="6" t="e">
        <f>I28+I34+I35</f>
        <v>#REF!</v>
      </c>
    </row>
    <row r="39" spans="1:9" x14ac:dyDescent="0.25">
      <c r="A39" s="44" t="s">
        <v>24</v>
      </c>
      <c r="B39" s="24"/>
      <c r="C39" s="24"/>
      <c r="D39" s="24"/>
      <c r="E39" s="24"/>
      <c r="F39" s="24"/>
      <c r="G39" s="38"/>
      <c r="H39" s="38"/>
      <c r="I39" s="6"/>
    </row>
    <row r="40" spans="1:9" x14ac:dyDescent="0.25">
      <c r="A40" s="45" t="s">
        <v>51</v>
      </c>
      <c r="B40" s="24">
        <v>2694</v>
      </c>
      <c r="C40" s="24">
        <v>2691.4</v>
      </c>
      <c r="D40" s="24">
        <f>C40/B40*100</f>
        <v>99.903489235337801</v>
      </c>
      <c r="E40" s="24">
        <v>542.20000000000005</v>
      </c>
      <c r="F40" s="24">
        <v>3220.5</v>
      </c>
      <c r="G40" s="38">
        <f t="shared" ref="G40:G53" si="6">C40/F40*100</f>
        <v>83.570874087874557</v>
      </c>
      <c r="H40" s="38">
        <f t="shared" ref="H40:H53" si="7">C40-F40</f>
        <v>-529.09999999999991</v>
      </c>
      <c r="I40" s="6">
        <v>433.7</v>
      </c>
    </row>
    <row r="41" spans="1:9" x14ac:dyDescent="0.25">
      <c r="A41" s="46" t="s">
        <v>25</v>
      </c>
      <c r="B41" s="24">
        <v>204.2</v>
      </c>
      <c r="C41" s="24">
        <v>204.2</v>
      </c>
      <c r="D41" s="24">
        <f>C41/B41*100</f>
        <v>100</v>
      </c>
      <c r="E41" s="24">
        <v>27.2</v>
      </c>
      <c r="F41" s="24">
        <v>162.5</v>
      </c>
      <c r="G41" s="38">
        <f t="shared" si="6"/>
        <v>125.66153846153844</v>
      </c>
      <c r="H41" s="38">
        <f t="shared" si="7"/>
        <v>41.699999999999989</v>
      </c>
      <c r="I41" s="6"/>
    </row>
    <row r="42" spans="1:9" ht="26.4" x14ac:dyDescent="0.25">
      <c r="A42" s="46" t="s">
        <v>26</v>
      </c>
      <c r="B42" s="24">
        <v>68</v>
      </c>
      <c r="C42" s="24">
        <v>67</v>
      </c>
      <c r="D42" s="24">
        <f t="shared" ref="D42:D51" si="8">C42/B42*100</f>
        <v>98.529411764705884</v>
      </c>
      <c r="E42" s="24">
        <v>0</v>
      </c>
      <c r="F42" s="24">
        <v>25</v>
      </c>
      <c r="G42" s="38">
        <f t="shared" si="6"/>
        <v>268</v>
      </c>
      <c r="H42" s="38">
        <f t="shared" si="7"/>
        <v>42</v>
      </c>
      <c r="I42" s="6">
        <v>81.8</v>
      </c>
    </row>
    <row r="43" spans="1:9" x14ac:dyDescent="0.25">
      <c r="A43" s="46" t="s">
        <v>27</v>
      </c>
      <c r="B43" s="24">
        <v>5371</v>
      </c>
      <c r="C43" s="24">
        <v>5338</v>
      </c>
      <c r="D43" s="24">
        <f t="shared" si="8"/>
        <v>99.385589275740088</v>
      </c>
      <c r="E43" s="24">
        <v>2166.9</v>
      </c>
      <c r="F43" s="24">
        <v>6121</v>
      </c>
      <c r="G43" s="38">
        <f t="shared" si="6"/>
        <v>87.207972553504334</v>
      </c>
      <c r="H43" s="38">
        <f t="shared" si="7"/>
        <v>-783</v>
      </c>
      <c r="I43" s="6"/>
    </row>
    <row r="44" spans="1:9" x14ac:dyDescent="0.25">
      <c r="A44" s="46" t="s">
        <v>28</v>
      </c>
      <c r="B44" s="24">
        <v>178.9</v>
      </c>
      <c r="C44" s="24">
        <v>174.3</v>
      </c>
      <c r="D44" s="24">
        <f t="shared" si="8"/>
        <v>97.428731134712137</v>
      </c>
      <c r="E44" s="24">
        <v>0</v>
      </c>
      <c r="F44" s="24">
        <v>335.9</v>
      </c>
      <c r="G44" s="38">
        <f t="shared" si="6"/>
        <v>51.890443584400124</v>
      </c>
      <c r="H44" s="38">
        <f t="shared" si="7"/>
        <v>-161.59999999999997</v>
      </c>
      <c r="I44" s="6">
        <v>283.10000000000002</v>
      </c>
    </row>
    <row r="45" spans="1:9" hidden="1" x14ac:dyDescent="0.25">
      <c r="A45" s="46" t="s">
        <v>29</v>
      </c>
      <c r="B45" s="24"/>
      <c r="C45" s="24"/>
      <c r="D45" s="24" t="e">
        <f t="shared" si="8"/>
        <v>#DIV/0!</v>
      </c>
      <c r="E45" s="24">
        <f>C45-[1]Туш!$C$9</f>
        <v>-557.5</v>
      </c>
      <c r="F45" s="24"/>
      <c r="G45" s="38" t="e">
        <f t="shared" si="6"/>
        <v>#DIV/0!</v>
      </c>
      <c r="H45" s="38">
        <f t="shared" si="7"/>
        <v>0</v>
      </c>
      <c r="I45" s="6"/>
    </row>
    <row r="46" spans="1:9" ht="14.25" customHeight="1" x14ac:dyDescent="0.25">
      <c r="A46" s="46" t="s">
        <v>30</v>
      </c>
      <c r="B46" s="24">
        <v>20</v>
      </c>
      <c r="C46" s="24">
        <v>19.7</v>
      </c>
      <c r="D46" s="24">
        <f t="shared" si="8"/>
        <v>98.5</v>
      </c>
      <c r="E46" s="24">
        <v>16.100000000000001</v>
      </c>
      <c r="F46" s="24">
        <v>16.5</v>
      </c>
      <c r="G46" s="38">
        <f t="shared" si="6"/>
        <v>119.39393939393939</v>
      </c>
      <c r="H46" s="38">
        <f t="shared" si="7"/>
        <v>3.1999999999999993</v>
      </c>
      <c r="I46" s="6"/>
    </row>
    <row r="47" spans="1:9" x14ac:dyDescent="0.25">
      <c r="A47" s="46" t="s">
        <v>31</v>
      </c>
      <c r="B47" s="24">
        <v>1623.8</v>
      </c>
      <c r="C47" s="24">
        <v>1614.5</v>
      </c>
      <c r="D47" s="24">
        <f t="shared" si="8"/>
        <v>99.427269368148785</v>
      </c>
      <c r="E47" s="24">
        <v>246.9</v>
      </c>
      <c r="F47" s="24">
        <v>1353.9</v>
      </c>
      <c r="G47" s="38">
        <f t="shared" si="6"/>
        <v>119.24809808700789</v>
      </c>
      <c r="H47" s="38">
        <f t="shared" si="7"/>
        <v>260.59999999999991</v>
      </c>
      <c r="I47" s="6"/>
    </row>
    <row r="48" spans="1:9" hidden="1" x14ac:dyDescent="0.25">
      <c r="A48" s="46" t="s">
        <v>66</v>
      </c>
      <c r="B48" s="24"/>
      <c r="C48" s="24"/>
      <c r="D48" s="24" t="e">
        <f t="shared" si="8"/>
        <v>#DIV/0!</v>
      </c>
      <c r="E48" s="24">
        <f>C48-[1]Туш!$C$9</f>
        <v>-557.5</v>
      </c>
      <c r="F48" s="24"/>
      <c r="G48" s="38" t="e">
        <f t="shared" si="6"/>
        <v>#DIV/0!</v>
      </c>
      <c r="H48" s="38">
        <f t="shared" si="7"/>
        <v>0</v>
      </c>
      <c r="I48" s="6"/>
    </row>
    <row r="49" spans="1:9" x14ac:dyDescent="0.25">
      <c r="A49" s="46" t="s">
        <v>32</v>
      </c>
      <c r="B49" s="24">
        <v>287</v>
      </c>
      <c r="C49" s="24">
        <v>287</v>
      </c>
      <c r="D49" s="24">
        <f t="shared" si="8"/>
        <v>100</v>
      </c>
      <c r="E49" s="24">
        <v>35.9</v>
      </c>
      <c r="F49" s="24">
        <v>264.39999999999998</v>
      </c>
      <c r="G49" s="38">
        <f t="shared" si="6"/>
        <v>108.54765506807868</v>
      </c>
      <c r="H49" s="38">
        <f t="shared" si="7"/>
        <v>22.600000000000023</v>
      </c>
      <c r="I49" s="6"/>
    </row>
    <row r="50" spans="1:9" hidden="1" x14ac:dyDescent="0.25">
      <c r="A50" s="46" t="s">
        <v>65</v>
      </c>
      <c r="B50" s="24">
        <v>0</v>
      </c>
      <c r="C50" s="24">
        <v>0</v>
      </c>
      <c r="D50" s="24" t="e">
        <f t="shared" si="8"/>
        <v>#DIV/0!</v>
      </c>
      <c r="E50" s="24">
        <f>C50-[1]Туш!$C$9</f>
        <v>-557.5</v>
      </c>
      <c r="F50" s="24">
        <v>0</v>
      </c>
      <c r="G50" s="38" t="e">
        <f t="shared" si="6"/>
        <v>#DIV/0!</v>
      </c>
      <c r="H50" s="38">
        <f t="shared" si="7"/>
        <v>0</v>
      </c>
      <c r="I50" s="6"/>
    </row>
    <row r="51" spans="1:9" hidden="1" x14ac:dyDescent="0.25">
      <c r="A51" s="46" t="s">
        <v>67</v>
      </c>
      <c r="B51" s="24">
        <v>0</v>
      </c>
      <c r="C51" s="24">
        <v>0</v>
      </c>
      <c r="D51" s="24" t="e">
        <f t="shared" si="8"/>
        <v>#DIV/0!</v>
      </c>
      <c r="E51" s="24">
        <f>C51-[1]Туш!$C$9</f>
        <v>-557.5</v>
      </c>
      <c r="F51" s="24">
        <v>0</v>
      </c>
      <c r="G51" s="38" t="e">
        <f t="shared" si="6"/>
        <v>#DIV/0!</v>
      </c>
      <c r="H51" s="38">
        <f t="shared" si="7"/>
        <v>0</v>
      </c>
      <c r="I51" s="6"/>
    </row>
    <row r="52" spans="1:9" hidden="1" x14ac:dyDescent="0.25">
      <c r="A52" s="46" t="s">
        <v>56</v>
      </c>
      <c r="B52" s="24">
        <v>0</v>
      </c>
      <c r="C52" s="24">
        <v>0</v>
      </c>
      <c r="D52" s="24" t="e">
        <f>C52/B52*100</f>
        <v>#DIV/0!</v>
      </c>
      <c r="E52" s="24">
        <f>C52-[1]Туш!$C$9</f>
        <v>-557.5</v>
      </c>
      <c r="F52" s="24">
        <v>0</v>
      </c>
      <c r="G52" s="38" t="e">
        <f t="shared" si="6"/>
        <v>#DIV/0!</v>
      </c>
      <c r="H52" s="38">
        <f t="shared" si="7"/>
        <v>0</v>
      </c>
      <c r="I52" s="6"/>
    </row>
    <row r="53" spans="1:9" x14ac:dyDescent="0.25">
      <c r="A53" s="47" t="s">
        <v>33</v>
      </c>
      <c r="B53" s="24">
        <f>B40+B41+B42+B43+B44+B45+B46+B47+B48+B49+B50+B51+B52</f>
        <v>10446.9</v>
      </c>
      <c r="C53" s="24">
        <f>C40+C41+C42+C43+C44+C45+C46+C47+C48+C49+C50+C51+C52</f>
        <v>10396.1</v>
      </c>
      <c r="D53" s="24">
        <f>C53/B53*100</f>
        <v>99.513731346140972</v>
      </c>
      <c r="E53" s="24">
        <f>E40+E41+E42+E43+E44+E46+E47+E49</f>
        <v>3035.2000000000003</v>
      </c>
      <c r="F53" s="24">
        <f>F40+F41+F42+F43+F44+F45+F46+F47+F48+F49+F50+F51+F52</f>
        <v>11499.699999999999</v>
      </c>
      <c r="G53" s="38">
        <f t="shared" si="6"/>
        <v>90.403227910293324</v>
      </c>
      <c r="H53" s="38">
        <f t="shared" si="7"/>
        <v>-1103.5999999999985</v>
      </c>
      <c r="I53" s="24">
        <f>I40+I41+I42+I43+I44+I45+I46+I47+I48+I49+I50+I51+I52</f>
        <v>798.6</v>
      </c>
    </row>
    <row r="55" spans="1:9" x14ac:dyDescent="0.25">
      <c r="A55" s="54" t="s">
        <v>104</v>
      </c>
      <c r="B55" s="37">
        <v>2166.9</v>
      </c>
    </row>
    <row r="56" spans="1:9" x14ac:dyDescent="0.25">
      <c r="A56" s="54" t="s">
        <v>60</v>
      </c>
      <c r="B56" s="37">
        <f>C38</f>
        <v>8295.5</v>
      </c>
    </row>
    <row r="57" spans="1:9" x14ac:dyDescent="0.25">
      <c r="A57" s="54" t="s">
        <v>61</v>
      </c>
      <c r="B57" s="37">
        <f>B55+B56</f>
        <v>10462.4</v>
      </c>
    </row>
    <row r="58" spans="1:9" x14ac:dyDescent="0.25">
      <c r="A58" s="43" t="s">
        <v>62</v>
      </c>
      <c r="B58" s="37">
        <f>C53</f>
        <v>10396.1</v>
      </c>
    </row>
    <row r="59" spans="1:9" x14ac:dyDescent="0.25">
      <c r="A59" s="43" t="s">
        <v>113</v>
      </c>
      <c r="B59" s="37">
        <f>B57-B58</f>
        <v>66.299999999999272</v>
      </c>
    </row>
  </sheetData>
  <mergeCells count="9">
    <mergeCell ref="H5:H6"/>
    <mergeCell ref="G5:G6"/>
    <mergeCell ref="A2:F2"/>
    <mergeCell ref="A3:F3"/>
    <mergeCell ref="F5:F6"/>
    <mergeCell ref="C5:D5"/>
    <mergeCell ref="B5:B6"/>
    <mergeCell ref="A4:D4"/>
    <mergeCell ref="E5:E6"/>
  </mergeCells>
  <phoneticPr fontId="11" type="noConversion"/>
  <pageMargins left="0.15748031496062992" right="0.19685039370078741" top="0.15748031496062992" bottom="0.15748031496062992" header="0.15748031496062992" footer="0.1574803149606299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КБ</vt:lpstr>
      <vt:lpstr>МР</vt:lpstr>
      <vt:lpstr>Св П</vt:lpstr>
      <vt:lpstr>Сенг</vt:lpstr>
      <vt:lpstr>Силик</vt:lpstr>
      <vt:lpstr>Кр Гул</vt:lpstr>
      <vt:lpstr>Елаур</vt:lpstr>
      <vt:lpstr>НСлоб</vt:lpstr>
      <vt:lpstr>Туш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Павлова</dc:creator>
  <cp:lastModifiedBy>Пользователь</cp:lastModifiedBy>
  <cp:lastPrinted>2024-09-30T04:05:35Z</cp:lastPrinted>
  <dcterms:created xsi:type="dcterms:W3CDTF">2008-04-28T05:50:58Z</dcterms:created>
  <dcterms:modified xsi:type="dcterms:W3CDTF">2024-09-30T11:58:07Z</dcterms:modified>
</cp:coreProperties>
</file>